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sudenver-my.sharepoint.com/personal/bgunthe1_msudenver_edu/Documents/DESKTOP - WORK/Attachments/OGS/"/>
    </mc:Choice>
  </mc:AlternateContent>
  <xr:revisionPtr revIDLastSave="0" documentId="8_{5C2AA62D-84C5-4DC5-B5C8-FDDF715D68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reakeven analysis" sheetId="1" r:id="rId1"/>
    <sheet name="Compensation analysis" sheetId="2" r:id="rId2"/>
    <sheet name="Course analysis" sheetId="3" r:id="rId3"/>
    <sheet name="Course analysis (short)" sheetId="8" r:id="rId4"/>
    <sheet name="Estimated CHP" sheetId="5" r:id="rId5"/>
    <sheet name="Sheet1" sheetId="6" state="hidden" r:id="rId6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2" l="1"/>
  <c r="E5" i="2" s="1"/>
  <c r="E29" i="1"/>
  <c r="J19" i="1"/>
  <c r="E8" i="5"/>
  <c r="G8" i="5" s="1"/>
  <c r="D52" i="1"/>
  <c r="C15" i="1"/>
  <c r="J6" i="1"/>
  <c r="H15" i="1"/>
  <c r="F15" i="1"/>
  <c r="E15" i="1"/>
  <c r="Q29" i="8"/>
  <c r="P29" i="8"/>
  <c r="J7" i="1"/>
  <c r="J8" i="1"/>
  <c r="J9" i="1"/>
  <c r="J10" i="1"/>
  <c r="J11" i="1"/>
  <c r="J12" i="1"/>
  <c r="J13" i="1"/>
  <c r="J14" i="1"/>
  <c r="J5" i="1"/>
  <c r="J23" i="1"/>
  <c r="J24" i="1"/>
  <c r="J25" i="1"/>
  <c r="J26" i="1"/>
  <c r="J27" i="1"/>
  <c r="J28" i="1"/>
  <c r="J35" i="1"/>
  <c r="J36" i="1"/>
  <c r="J37" i="1"/>
  <c r="J38" i="1"/>
  <c r="J39" i="1"/>
  <c r="J40" i="1"/>
  <c r="J41" i="1"/>
  <c r="J42" i="1"/>
  <c r="J43" i="1"/>
  <c r="J44" i="1"/>
  <c r="J45" i="1"/>
  <c r="J34" i="1"/>
  <c r="D29" i="1"/>
  <c r="D15" i="1"/>
  <c r="G15" i="1"/>
  <c r="J21" i="1" l="1"/>
  <c r="J20" i="1"/>
  <c r="F29" i="1"/>
  <c r="G29" i="1"/>
  <c r="H8" i="5"/>
  <c r="G10" i="5"/>
  <c r="E10" i="5"/>
  <c r="E12" i="5" s="1"/>
  <c r="E14" i="5" s="1"/>
  <c r="D66" i="1" s="1"/>
  <c r="J15" i="1"/>
  <c r="W5" i="3"/>
  <c r="W8" i="3"/>
  <c r="W9" i="3"/>
  <c r="W10" i="3"/>
  <c r="W11" i="3"/>
  <c r="W12" i="3"/>
  <c r="W13" i="3"/>
  <c r="W14" i="3"/>
  <c r="W15" i="3"/>
  <c r="W16" i="3"/>
  <c r="W20" i="3"/>
  <c r="W21" i="3"/>
  <c r="W22" i="3"/>
  <c r="W23" i="3"/>
  <c r="W27" i="3"/>
  <c r="W28" i="3"/>
  <c r="W29" i="3"/>
  <c r="W33" i="3"/>
  <c r="W34" i="3"/>
  <c r="W35" i="3"/>
  <c r="C71" i="1"/>
  <c r="C72" i="1" s="1"/>
  <c r="N29" i="8"/>
  <c r="M29" i="8"/>
  <c r="K29" i="8"/>
  <c r="J29" i="8"/>
  <c r="H29" i="8"/>
  <c r="G29" i="8"/>
  <c r="E29" i="8"/>
  <c r="D29" i="8"/>
  <c r="W38" i="3"/>
  <c r="S38" i="3"/>
  <c r="O38" i="3"/>
  <c r="K38" i="3"/>
  <c r="G38" i="3"/>
  <c r="P6" i="6"/>
  <c r="L5" i="6"/>
  <c r="R12" i="6"/>
  <c r="R11" i="6"/>
  <c r="Q11" i="6"/>
  <c r="R10" i="6"/>
  <c r="Q10" i="6"/>
  <c r="P10" i="6"/>
  <c r="R9" i="6"/>
  <c r="Q9" i="6"/>
  <c r="P9" i="6"/>
  <c r="O9" i="6"/>
  <c r="O15" i="6" s="1"/>
  <c r="F11" i="6" s="1"/>
  <c r="R8" i="6"/>
  <c r="Q8" i="6"/>
  <c r="P8" i="6"/>
  <c r="O8" i="6"/>
  <c r="N8" i="6"/>
  <c r="N7" i="6"/>
  <c r="M7" i="6"/>
  <c r="M6" i="6"/>
  <c r="M15" i="6" s="1"/>
  <c r="F9" i="6" s="1"/>
  <c r="L6" i="6"/>
  <c r="R7" i="6"/>
  <c r="R15" i="6" s="1"/>
  <c r="F14" i="6" s="1"/>
  <c r="Q7" i="6"/>
  <c r="P7" i="6"/>
  <c r="O7" i="6"/>
  <c r="Q6" i="6"/>
  <c r="O6" i="6"/>
  <c r="Q5" i="6"/>
  <c r="Q15" i="6" s="1"/>
  <c r="F13" i="6" s="1"/>
  <c r="P5" i="6"/>
  <c r="O5" i="6"/>
  <c r="N5" i="6"/>
  <c r="N6" i="6"/>
  <c r="M5" i="6"/>
  <c r="M27" i="6"/>
  <c r="E5" i="6"/>
  <c r="E6" i="6" s="1"/>
  <c r="G5" i="6"/>
  <c r="I6" i="6"/>
  <c r="L15" i="6"/>
  <c r="F8" i="6" s="1"/>
  <c r="H5" i="6"/>
  <c r="I5" i="6" s="1"/>
  <c r="P15" i="6"/>
  <c r="F12" i="6" s="1"/>
  <c r="N15" i="6"/>
  <c r="F10" i="6" s="1"/>
  <c r="I37" i="3"/>
  <c r="V37" i="3"/>
  <c r="U37" i="3"/>
  <c r="R37" i="3"/>
  <c r="Q37" i="3"/>
  <c r="N37" i="3"/>
  <c r="M37" i="3"/>
  <c r="F52" i="1" s="1"/>
  <c r="J37" i="3"/>
  <c r="E37" i="3"/>
  <c r="F37" i="3"/>
  <c r="J22" i="1" l="1"/>
  <c r="H29" i="1"/>
  <c r="J8" i="5"/>
  <c r="H10" i="5"/>
  <c r="G52" i="1"/>
  <c r="H52" i="1"/>
  <c r="E52" i="1"/>
  <c r="J52" i="1" s="1"/>
  <c r="K37" i="3"/>
  <c r="G37" i="3"/>
  <c r="O37" i="3"/>
  <c r="S37" i="3"/>
  <c r="W37" i="3"/>
  <c r="D70" i="1"/>
  <c r="E7" i="6"/>
  <c r="G6" i="6"/>
  <c r="G12" i="5"/>
  <c r="K8" i="5" l="1"/>
  <c r="J10" i="5"/>
  <c r="D32" i="1"/>
  <c r="D33" i="1"/>
  <c r="G7" i="6"/>
  <c r="H7" i="6" s="1"/>
  <c r="E8" i="6"/>
  <c r="H12" i="5"/>
  <c r="H14" i="5" s="1"/>
  <c r="E66" i="1" s="1"/>
  <c r="M8" i="5" l="1"/>
  <c r="K10" i="5"/>
  <c r="E70" i="1"/>
  <c r="J12" i="5"/>
  <c r="G8" i="6"/>
  <c r="H8" i="6" s="1"/>
  <c r="E9" i="6"/>
  <c r="M10" i="5" l="1"/>
  <c r="N8" i="5"/>
  <c r="E33" i="1"/>
  <c r="E32" i="1"/>
  <c r="K12" i="5"/>
  <c r="K14" i="5" s="1"/>
  <c r="F66" i="1" s="1"/>
  <c r="G9" i="6"/>
  <c r="H9" i="6" s="1"/>
  <c r="I9" i="6" s="1"/>
  <c r="E10" i="6"/>
  <c r="P8" i="5" l="1"/>
  <c r="N10" i="5"/>
  <c r="E46" i="1"/>
  <c r="E48" i="1" s="1"/>
  <c r="E51" i="1" s="1"/>
  <c r="E53" i="1" s="1"/>
  <c r="E56" i="1" s="1"/>
  <c r="F70" i="1"/>
  <c r="E11" i="6"/>
  <c r="G10" i="6"/>
  <c r="H10" i="6" s="1"/>
  <c r="I10" i="6" s="1"/>
  <c r="M12" i="5"/>
  <c r="J55" i="1"/>
  <c r="Q8" i="5" l="1"/>
  <c r="Q10" i="5" s="1"/>
  <c r="P10" i="5"/>
  <c r="F32" i="1"/>
  <c r="F33" i="1"/>
  <c r="G11" i="6"/>
  <c r="H11" i="6" s="1"/>
  <c r="I11" i="6" s="1"/>
  <c r="E12" i="6"/>
  <c r="N12" i="5"/>
  <c r="N14" i="5" s="1"/>
  <c r="G66" i="1" s="1"/>
  <c r="E67" i="1"/>
  <c r="E68" i="1" s="1"/>
  <c r="E71" i="1"/>
  <c r="E72" i="1" s="1"/>
  <c r="F46" i="1" l="1"/>
  <c r="F48" i="1" s="1"/>
  <c r="F51" i="1" s="1"/>
  <c r="F53" i="1" s="1"/>
  <c r="F56" i="1" s="1"/>
  <c r="G70" i="1"/>
  <c r="E13" i="6"/>
  <c r="G12" i="6"/>
  <c r="H12" i="6" s="1"/>
  <c r="I12" i="6" s="1"/>
  <c r="J29" i="1"/>
  <c r="P12" i="5"/>
  <c r="G32" i="1" l="1"/>
  <c r="G33" i="1"/>
  <c r="F67" i="1"/>
  <c r="F68" i="1" s="1"/>
  <c r="F71" i="1"/>
  <c r="F72" i="1" s="1"/>
  <c r="Q12" i="5"/>
  <c r="Q14" i="5" s="1"/>
  <c r="H66" i="1" s="1"/>
  <c r="E14" i="6"/>
  <c r="G14" i="6" s="1"/>
  <c r="H14" i="6" s="1"/>
  <c r="I14" i="6" s="1"/>
  <c r="G13" i="6"/>
  <c r="H13" i="6" s="1"/>
  <c r="I13" i="6" s="1"/>
  <c r="G46" i="1" l="1"/>
  <c r="G48" i="1" s="1"/>
  <c r="G51" i="1" s="1"/>
  <c r="G53" i="1" s="1"/>
  <c r="G56" i="1" s="1"/>
  <c r="H70" i="1"/>
  <c r="H32" i="1" l="1"/>
  <c r="J32" i="1" s="1"/>
  <c r="H33" i="1"/>
  <c r="G67" i="1"/>
  <c r="G68" i="1" s="1"/>
  <c r="G71" i="1"/>
  <c r="G72" i="1" s="1"/>
  <c r="H46" i="1" l="1"/>
  <c r="H48" i="1" s="1"/>
  <c r="H71" i="1" s="1"/>
  <c r="H72" i="1" s="1"/>
  <c r="H67" i="1" l="1"/>
  <c r="H68" i="1" s="1"/>
  <c r="H51" i="1"/>
  <c r="H53" i="1" s="1"/>
  <c r="H56" i="1" s="1"/>
  <c r="J33" i="1"/>
  <c r="J46" i="1" s="1"/>
  <c r="J48" i="1" s="1"/>
  <c r="J51" i="1" s="1"/>
  <c r="J53" i="1" s="1"/>
  <c r="J56" i="1" s="1"/>
  <c r="D46" i="1"/>
  <c r="D48" i="1" s="1"/>
  <c r="D51" i="1" l="1"/>
  <c r="D53" i="1" s="1"/>
  <c r="D56" i="1" s="1"/>
  <c r="D71" i="1"/>
  <c r="D72" i="1" s="1"/>
  <c r="D73" i="1" s="1"/>
  <c r="E73" i="1" s="1"/>
  <c r="F73" i="1" s="1"/>
  <c r="G73" i="1" s="1"/>
  <c r="H73" i="1" s="1"/>
  <c r="D67" i="1"/>
  <c r="D68" i="1" s="1"/>
</calcChain>
</file>

<file path=xl/sharedStrings.xml><?xml version="1.0" encoding="utf-8"?>
<sst xmlns="http://schemas.openxmlformats.org/spreadsheetml/2006/main" count="208" uniqueCount="109">
  <si>
    <t>Five-year total</t>
  </si>
  <si>
    <t>$</t>
  </si>
  <si>
    <t>START-UP COSTS</t>
  </si>
  <si>
    <t>Marketing, advertising and promotion</t>
  </si>
  <si>
    <t>Accreditation costs</t>
  </si>
  <si>
    <t xml:space="preserve">Marketing research </t>
  </si>
  <si>
    <t>Computer lab/hardware/software</t>
  </si>
  <si>
    <t>Total start-up costs</t>
  </si>
  <si>
    <t>OPERATING EXPENSES</t>
  </si>
  <si>
    <t>Personnel</t>
  </si>
  <si>
    <t xml:space="preserve">Faculty reassigned time </t>
  </si>
  <si>
    <t>Administrator's compensation (see sheets 2 and 3)</t>
  </si>
  <si>
    <t>Total personnel</t>
  </si>
  <si>
    <t>Non-labor</t>
  </si>
  <si>
    <t>Bad debt expense (2% of evenues)</t>
  </si>
  <si>
    <t>Administration overhead (10% of revenues) + Gr Overhead</t>
  </si>
  <si>
    <t>Marketing research</t>
  </si>
  <si>
    <t>Materials and Supplies</t>
  </si>
  <si>
    <t>Marketing, advertising, promotion, and recruitment</t>
  </si>
  <si>
    <t>Equipment for new people</t>
  </si>
  <si>
    <t xml:space="preserve">Travel </t>
  </si>
  <si>
    <t>Lab maintainance</t>
  </si>
  <si>
    <t>Total non-labor</t>
  </si>
  <si>
    <t>Total estimated expenses</t>
  </si>
  <si>
    <t>BREAK-EVEN ANALYSIS</t>
  </si>
  <si>
    <t>Required break-even revenue</t>
  </si>
  <si>
    <t>Number of courses offered each year</t>
  </si>
  <si>
    <t>Average revenue required per course to break-even</t>
  </si>
  <si>
    <t>Average number of students per course to break-even</t>
  </si>
  <si>
    <t>Note 2: The five-year total includes the start-up costs and uses the average tuition rate for the period.</t>
  </si>
  <si>
    <t>Surplus/deficit analysis</t>
  </si>
  <si>
    <t>Estimated CHP (see the estimated CHP sheet)</t>
  </si>
  <si>
    <t>Required CHP to Break-Even (Total estimated expenses /Tuition Per Credit Hour)</t>
  </si>
  <si>
    <t>CHP Surplus/Deficit</t>
  </si>
  <si>
    <t>Esimated revenues</t>
  </si>
  <si>
    <t>Estimated expenses</t>
  </si>
  <si>
    <t>Surplus/(deficit)</t>
  </si>
  <si>
    <t>Cumulative surplus/(deficit)</t>
  </si>
  <si>
    <t>Compensation Analysis</t>
  </si>
  <si>
    <t>Courses</t>
  </si>
  <si>
    <t>Instructor</t>
  </si>
  <si>
    <t>Salary</t>
  </si>
  <si>
    <t>Benefits</t>
  </si>
  <si>
    <t>Total</t>
  </si>
  <si>
    <t>Core courses</t>
  </si>
  <si>
    <t>Administrator's compensation</t>
  </si>
  <si>
    <t>Course Analysis</t>
  </si>
  <si>
    <t>Summer</t>
  </si>
  <si>
    <t>Fall</t>
  </si>
  <si>
    <t xml:space="preserve">Spring </t>
  </si>
  <si>
    <t>pensation</t>
  </si>
  <si>
    <t>offered the week before classes start</t>
  </si>
  <si>
    <t>New concentration - tbd</t>
  </si>
  <si>
    <t>Elective 1</t>
  </si>
  <si>
    <t>Elective 2</t>
  </si>
  <si>
    <t>Elective 3</t>
  </si>
  <si>
    <t>Note 1: The compensation Includes a 3% annual salary raise and an increase in the benefits of 0.01 per year.</t>
  </si>
  <si>
    <t>Note 2: Summer pay scale</t>
  </si>
  <si>
    <t>Note 3: The cost of the ACCM 5400 instructor is shared with the MPAcc program. It is assumed to be 50% but it will be a function of the number of MBA students taking the course.</t>
  </si>
  <si>
    <t>Estimated CHP analysis</t>
  </si>
  <si>
    <t>Projected enrollment</t>
  </si>
  <si>
    <t>Number of new students</t>
  </si>
  <si>
    <t>Number of graduates</t>
  </si>
  <si>
    <t>Total number of students</t>
  </si>
  <si>
    <t>Average CHP per student</t>
  </si>
  <si>
    <t>Semester total</t>
  </si>
  <si>
    <t>Academic year total</t>
  </si>
  <si>
    <t xml:space="preserve">New </t>
  </si>
  <si>
    <t xml:space="preserve">No of </t>
  </si>
  <si>
    <t xml:space="preserve">Seats </t>
  </si>
  <si>
    <t>No of</t>
  </si>
  <si>
    <t xml:space="preserve">Expected graduation date: End of </t>
  </si>
  <si>
    <t>students</t>
  </si>
  <si>
    <t>graduates</t>
  </si>
  <si>
    <t>filled</t>
  </si>
  <si>
    <t>classes</t>
  </si>
  <si>
    <t>core</t>
  </si>
  <si>
    <t>electives</t>
  </si>
  <si>
    <t>Sp 18</t>
  </si>
  <si>
    <t>F 18</t>
  </si>
  <si>
    <t>Sp 19</t>
  </si>
  <si>
    <t>F 19</t>
  </si>
  <si>
    <t>Sp 20</t>
  </si>
  <si>
    <t>F 20</t>
  </si>
  <si>
    <t>Sp 21</t>
  </si>
  <si>
    <t>Spring</t>
  </si>
  <si>
    <t>Percent</t>
  </si>
  <si>
    <t>Semesters</t>
  </si>
  <si>
    <t>Name of Program (Edit)</t>
  </si>
  <si>
    <t xml:space="preserve">Curriculum Development </t>
  </si>
  <si>
    <t>(Add any other start-up cost not listed)</t>
  </si>
  <si>
    <t xml:space="preserve">Faculty compensation </t>
  </si>
  <si>
    <t>Reassigned time (If any)</t>
  </si>
  <si>
    <t>(Add more personnel cost not listed)</t>
  </si>
  <si>
    <t xml:space="preserve">Capital and Remodel </t>
  </si>
  <si>
    <t xml:space="preserve">Proposed credit-hour tuition </t>
  </si>
  <si>
    <t>Program Name</t>
  </si>
  <si>
    <t>Course name</t>
  </si>
  <si>
    <t>Year 1</t>
  </si>
  <si>
    <t>Year 2</t>
  </si>
  <si>
    <t>Year 3</t>
  </si>
  <si>
    <t>Year 4</t>
  </si>
  <si>
    <t>Year 5</t>
  </si>
  <si>
    <t>Before Year 1</t>
  </si>
  <si>
    <t xml:space="preserve"> Year 1 Compensation</t>
  </si>
  <si>
    <t xml:space="preserve">Break-even analysis </t>
  </si>
  <si>
    <t>Compensation</t>
  </si>
  <si>
    <t>Note 1: Make assumptions based on proposed tuition increase.</t>
  </si>
  <si>
    <t xml:space="preserve">Student course load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</si>
</sst>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  <numFmt numFmtId="165" formatCode="0_);\(0\)"/>
    <numFmt numFmtId="166" formatCode="_(* #,##0.0_);_(* \(#,##0.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lightDown">
        <bgColor theme="0"/>
      </patternFill>
    </fill>
    <fill>
      <patternFill patternType="lightDown"/>
    </fill>
  </fills>
  <borders count="6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 style="thick">
        <color auto="1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ck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/>
      <top/>
      <bottom style="medium">
        <color auto="1"/>
      </bottom>
      <diagonal/>
    </border>
    <border>
      <left/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auto="1"/>
      </top>
      <bottom/>
      <diagonal/>
    </border>
    <border>
      <left style="thick">
        <color theme="1"/>
      </left>
      <right/>
      <top/>
      <bottom/>
      <diagonal/>
    </border>
    <border>
      <left style="thick">
        <color auto="1"/>
      </left>
      <right/>
      <top style="medium">
        <color auto="1"/>
      </top>
      <bottom/>
      <diagonal/>
    </border>
    <border>
      <left/>
      <right style="thick">
        <color auto="1"/>
      </right>
      <top style="medium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/>
      <right style="medium">
        <color indexed="64"/>
      </right>
      <top/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/>
      <diagonal/>
    </border>
    <border>
      <left/>
      <right style="medium">
        <color indexed="64"/>
      </right>
      <top style="thick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double">
        <color auto="1"/>
      </bottom>
      <diagonal/>
    </border>
    <border>
      <left style="medium">
        <color auto="1"/>
      </left>
      <right style="medium">
        <color indexed="64"/>
      </right>
      <top style="medium">
        <color indexed="64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3" fillId="0" borderId="0"/>
    <xf numFmtId="43" fontId="1" fillId="0" borderId="0" applyFont="0" applyFill="0" applyBorder="0" applyAlignment="0" applyProtection="0"/>
    <xf numFmtId="0" fontId="1" fillId="2" borderId="6" applyNumberFormat="0" applyFont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41">
    <xf numFmtId="0" fontId="0" fillId="0" borderId="0" xfId="0"/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1" applyNumberFormat="1" applyFont="1"/>
    <xf numFmtId="164" fontId="0" fillId="0" borderId="5" xfId="1" applyNumberFormat="1" applyFont="1" applyBorder="1" applyAlignment="1">
      <alignment horizontal="center"/>
    </xf>
    <xf numFmtId="0" fontId="0" fillId="0" borderId="0" xfId="1" applyNumberFormat="1" applyFont="1" applyBorder="1" applyAlignment="1">
      <alignment horizontal="center" vertical="center"/>
    </xf>
    <xf numFmtId="164" fontId="0" fillId="0" borderId="0" xfId="1" applyNumberFormat="1" applyFont="1" applyBorder="1"/>
    <xf numFmtId="164" fontId="0" fillId="0" borderId="0" xfId="1" applyNumberFormat="1" applyFont="1" applyBorder="1" applyAlignment="1">
      <alignment horizontal="center"/>
    </xf>
    <xf numFmtId="164" fontId="0" fillId="0" borderId="5" xfId="1" applyNumberFormat="1" applyFont="1" applyBorder="1" applyAlignment="1">
      <alignment horizontal="left" indent="4"/>
    </xf>
    <xf numFmtId="164" fontId="0" fillId="0" borderId="0" xfId="1" applyNumberFormat="1" applyFont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8" fillId="0" borderId="0" xfId="0" applyFont="1"/>
    <xf numFmtId="0" fontId="0" fillId="0" borderId="10" xfId="0" applyBorder="1"/>
    <xf numFmtId="0" fontId="0" fillId="0" borderId="1" xfId="0" applyBorder="1"/>
    <xf numFmtId="164" fontId="0" fillId="0" borderId="1" xfId="1" applyNumberFormat="1" applyFont="1" applyBorder="1"/>
    <xf numFmtId="0" fontId="0" fillId="0" borderId="11" xfId="0" applyBorder="1"/>
    <xf numFmtId="0" fontId="0" fillId="0" borderId="8" xfId="0" applyBorder="1"/>
    <xf numFmtId="0" fontId="7" fillId="0" borderId="8" xfId="0" applyFont="1" applyBorder="1" applyAlignment="1">
      <alignment horizontal="left"/>
    </xf>
    <xf numFmtId="0" fontId="2" fillId="0" borderId="8" xfId="0" applyFont="1" applyBorder="1"/>
    <xf numFmtId="37" fontId="4" fillId="0" borderId="8" xfId="2" applyNumberFormat="1" applyFont="1" applyBorder="1"/>
    <xf numFmtId="165" fontId="5" fillId="0" borderId="8" xfId="2" applyNumberFormat="1" applyFont="1" applyBorder="1"/>
    <xf numFmtId="0" fontId="0" fillId="0" borderId="8" xfId="0" applyBorder="1" applyAlignment="1">
      <alignment horizontal="left" indent="3"/>
    </xf>
    <xf numFmtId="0" fontId="0" fillId="0" borderId="8" xfId="0" applyBorder="1" applyAlignment="1">
      <alignment horizontal="left" wrapText="1" indent="3"/>
    </xf>
    <xf numFmtId="0" fontId="0" fillId="0" borderId="8" xfId="0" applyBorder="1" applyAlignment="1">
      <alignment horizontal="left"/>
    </xf>
    <xf numFmtId="37" fontId="6" fillId="0" borderId="8" xfId="2" applyNumberFormat="1" applyFont="1" applyBorder="1" applyAlignment="1">
      <alignment horizontal="left" indent="3"/>
    </xf>
    <xf numFmtId="37" fontId="10" fillId="0" borderId="8" xfId="2" applyNumberFormat="1" applyFont="1" applyBorder="1"/>
    <xf numFmtId="164" fontId="0" fillId="0" borderId="0" xfId="0" applyNumberFormat="1"/>
    <xf numFmtId="0" fontId="8" fillId="0" borderId="8" xfId="0" applyFont="1" applyBorder="1"/>
    <xf numFmtId="0" fontId="0" fillId="0" borderId="12" xfId="0" applyBorder="1"/>
    <xf numFmtId="0" fontId="0" fillId="0" borderId="7" xfId="0" applyBorder="1"/>
    <xf numFmtId="0" fontId="2" fillId="0" borderId="13" xfId="0" applyFont="1" applyBorder="1"/>
    <xf numFmtId="0" fontId="0" fillId="0" borderId="14" xfId="0" applyBorder="1"/>
    <xf numFmtId="164" fontId="0" fillId="0" borderId="14" xfId="0" applyNumberFormat="1" applyBorder="1"/>
    <xf numFmtId="164" fontId="0" fillId="0" borderId="16" xfId="0" applyNumberFormat="1" applyBorder="1"/>
    <xf numFmtId="164" fontId="0" fillId="0" borderId="14" xfId="1" applyNumberFormat="1" applyFont="1" applyBorder="1"/>
    <xf numFmtId="164" fontId="0" fillId="0" borderId="16" xfId="1" applyNumberFormat="1" applyFont="1" applyBorder="1"/>
    <xf numFmtId="164" fontId="0" fillId="0" borderId="17" xfId="1" applyNumberFormat="1" applyFont="1" applyBorder="1"/>
    <xf numFmtId="43" fontId="0" fillId="0" borderId="14" xfId="0" applyNumberFormat="1" applyBorder="1"/>
    <xf numFmtId="164" fontId="0" fillId="0" borderId="10" xfId="1" applyNumberFormat="1" applyFont="1" applyBorder="1"/>
    <xf numFmtId="0" fontId="0" fillId="0" borderId="9" xfId="0" applyBorder="1"/>
    <xf numFmtId="164" fontId="11" fillId="0" borderId="18" xfId="1" applyNumberFormat="1" applyFont="1" applyBorder="1"/>
    <xf numFmtId="0" fontId="2" fillId="0" borderId="19" xfId="0" applyFont="1" applyBorder="1"/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164" fontId="2" fillId="0" borderId="26" xfId="1" applyNumberFormat="1" applyFont="1" applyBorder="1"/>
    <xf numFmtId="0" fontId="2" fillId="0" borderId="26" xfId="0" applyFont="1" applyBorder="1"/>
    <xf numFmtId="164" fontId="0" fillId="0" borderId="25" xfId="1" applyNumberFormat="1" applyFont="1" applyBorder="1"/>
    <xf numFmtId="0" fontId="2" fillId="0" borderId="25" xfId="0" applyFont="1" applyBorder="1"/>
    <xf numFmtId="164" fontId="1" fillId="0" borderId="26" xfId="1" applyNumberFormat="1" applyFont="1" applyBorder="1"/>
    <xf numFmtId="164" fontId="0" fillId="0" borderId="26" xfId="1" applyNumberFormat="1" applyFont="1" applyBorder="1"/>
    <xf numFmtId="164" fontId="1" fillId="0" borderId="28" xfId="1" applyNumberFormat="1" applyFont="1" applyBorder="1"/>
    <xf numFmtId="0" fontId="0" fillId="0" borderId="25" xfId="0" applyBorder="1"/>
    <xf numFmtId="0" fontId="0" fillId="0" borderId="25" xfId="0" applyBorder="1" applyAlignment="1">
      <alignment horizontal="left" indent="3"/>
    </xf>
    <xf numFmtId="0" fontId="0" fillId="0" borderId="26" xfId="0" applyBorder="1"/>
    <xf numFmtId="164" fontId="0" fillId="0" borderId="28" xfId="1" applyNumberFormat="1" applyFont="1" applyBorder="1"/>
    <xf numFmtId="164" fontId="0" fillId="0" borderId="29" xfId="1" applyNumberFormat="1" applyFont="1" applyBorder="1"/>
    <xf numFmtId="43" fontId="0" fillId="0" borderId="25" xfId="1" applyFont="1" applyBorder="1"/>
    <xf numFmtId="43" fontId="0" fillId="0" borderId="26" xfId="1" applyFont="1" applyBorder="1"/>
    <xf numFmtId="164" fontId="11" fillId="0" borderId="22" xfId="1" applyNumberFormat="1" applyFont="1" applyBorder="1"/>
    <xf numFmtId="164" fontId="11" fillId="0" borderId="31" xfId="1" applyNumberFormat="1" applyFont="1" applyBorder="1"/>
    <xf numFmtId="0" fontId="0" fillId="0" borderId="33" xfId="0" applyBorder="1"/>
    <xf numFmtId="0" fontId="2" fillId="0" borderId="15" xfId="0" applyFont="1" applyBorder="1" applyAlignment="1">
      <alignment horizontal="center"/>
    </xf>
    <xf numFmtId="164" fontId="2" fillId="0" borderId="20" xfId="1" applyNumberFormat="1" applyFont="1" applyBorder="1" applyAlignment="1">
      <alignment horizontal="center"/>
    </xf>
    <xf numFmtId="0" fontId="2" fillId="0" borderId="15" xfId="0" applyFont="1" applyBorder="1"/>
    <xf numFmtId="0" fontId="8" fillId="0" borderId="38" xfId="0" applyFont="1" applyBorder="1"/>
    <xf numFmtId="0" fontId="0" fillId="2" borderId="39" xfId="4" applyFont="1" applyBorder="1"/>
    <xf numFmtId="0" fontId="0" fillId="0" borderId="3" xfId="0" applyBorder="1"/>
    <xf numFmtId="0" fontId="0" fillId="0" borderId="2" xfId="0" applyBorder="1"/>
    <xf numFmtId="164" fontId="0" fillId="0" borderId="2" xfId="1" applyNumberFormat="1" applyFont="1" applyBorder="1"/>
    <xf numFmtId="1" fontId="0" fillId="0" borderId="2" xfId="0" applyNumberFormat="1" applyBorder="1"/>
    <xf numFmtId="0" fontId="8" fillId="0" borderId="35" xfId="0" applyFont="1" applyBorder="1"/>
    <xf numFmtId="0" fontId="2" fillId="0" borderId="37" xfId="0" applyFont="1" applyBorder="1"/>
    <xf numFmtId="0" fontId="0" fillId="0" borderId="41" xfId="0" applyBorder="1"/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42" xfId="1" applyNumberFormat="1" applyFont="1" applyBorder="1" applyAlignment="1">
      <alignment vertical="center"/>
    </xf>
    <xf numFmtId="1" fontId="0" fillId="0" borderId="5" xfId="0" applyNumberFormat="1" applyBorder="1" applyAlignment="1">
      <alignment horizontal="center"/>
    </xf>
    <xf numFmtId="0" fontId="0" fillId="0" borderId="34" xfId="0" applyBorder="1"/>
    <xf numFmtId="164" fontId="0" fillId="0" borderId="34" xfId="1" applyNumberFormat="1" applyFont="1" applyBorder="1" applyAlignment="1">
      <alignment horizontal="center"/>
    </xf>
    <xf numFmtId="164" fontId="0" fillId="0" borderId="34" xfId="1" applyNumberFormat="1" applyFont="1" applyBorder="1"/>
    <xf numFmtId="0" fontId="0" fillId="0" borderId="40" xfId="0" applyBorder="1"/>
    <xf numFmtId="0" fontId="8" fillId="0" borderId="44" xfId="0" applyFont="1" applyBorder="1"/>
    <xf numFmtId="0" fontId="9" fillId="0" borderId="44" xfId="0" applyFont="1" applyBorder="1"/>
    <xf numFmtId="0" fontId="0" fillId="0" borderId="37" xfId="0" applyBorder="1"/>
    <xf numFmtId="164" fontId="1" fillId="0" borderId="35" xfId="1" applyNumberFormat="1" applyFont="1" applyBorder="1" applyAlignment="1">
      <alignment horizontal="center"/>
    </xf>
    <xf numFmtId="164" fontId="1" fillId="0" borderId="36" xfId="1" applyNumberFormat="1" applyFont="1" applyBorder="1" applyAlignment="1">
      <alignment horizontal="center"/>
    </xf>
    <xf numFmtId="164" fontId="1" fillId="0" borderId="37" xfId="1" applyNumberFormat="1" applyFont="1" applyBorder="1" applyAlignment="1">
      <alignment horizontal="center"/>
    </xf>
    <xf numFmtId="0" fontId="9" fillId="0" borderId="0" xfId="0" applyFont="1"/>
    <xf numFmtId="0" fontId="13" fillId="0" borderId="0" xfId="0" applyFo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164" fontId="9" fillId="0" borderId="0" xfId="1" applyNumberFormat="1" applyFont="1" applyAlignment="1">
      <alignment horizontal="center"/>
    </xf>
    <xf numFmtId="164" fontId="9" fillId="0" borderId="0" xfId="1" applyNumberFormat="1" applyFont="1"/>
    <xf numFmtId="3" fontId="9" fillId="0" borderId="0" xfId="0" applyNumberFormat="1" applyFont="1" applyAlignment="1">
      <alignment horizontal="right"/>
    </xf>
    <xf numFmtId="0" fontId="8" fillId="0" borderId="45" xfId="0" applyFont="1" applyBorder="1"/>
    <xf numFmtId="0" fontId="9" fillId="0" borderId="44" xfId="0" applyFont="1" applyBorder="1" applyAlignment="1">
      <alignment horizontal="left"/>
    </xf>
    <xf numFmtId="0" fontId="13" fillId="0" borderId="44" xfId="0" applyFont="1" applyBorder="1"/>
    <xf numFmtId="0" fontId="0" fillId="0" borderId="0" xfId="1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46" xfId="0" applyBorder="1" applyAlignment="1">
      <alignment horizontal="center"/>
    </xf>
    <xf numFmtId="164" fontId="9" fillId="0" borderId="0" xfId="1" applyNumberFormat="1" applyFont="1" applyAlignment="1">
      <alignment horizontal="left"/>
    </xf>
    <xf numFmtId="0" fontId="8" fillId="0" borderId="43" xfId="0" applyFont="1" applyBorder="1"/>
    <xf numFmtId="0" fontId="9" fillId="0" borderId="44" xfId="0" applyFont="1" applyBorder="1" applyAlignment="1">
      <alignment horizontal="left" indent="2"/>
    </xf>
    <xf numFmtId="0" fontId="8" fillId="0" borderId="44" xfId="0" applyFont="1" applyBorder="1" applyAlignment="1">
      <alignment horizontal="left"/>
    </xf>
    <xf numFmtId="0" fontId="0" fillId="0" borderId="4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48" xfId="0" applyBorder="1" applyAlignment="1">
      <alignment horizontal="center"/>
    </xf>
    <xf numFmtId="0" fontId="9" fillId="0" borderId="49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1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1" applyNumberFormat="1" applyFont="1" applyBorder="1" applyAlignment="1">
      <alignment horizontal="center"/>
    </xf>
    <xf numFmtId="0" fontId="0" fillId="0" borderId="38" xfId="0" applyBorder="1"/>
    <xf numFmtId="2" fontId="0" fillId="0" borderId="0" xfId="0" applyNumberFormat="1" applyAlignment="1">
      <alignment horizontal="center"/>
    </xf>
    <xf numFmtId="2" fontId="0" fillId="0" borderId="4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65" fontId="6" fillId="0" borderId="0" xfId="2" applyNumberFormat="1" applyFont="1"/>
    <xf numFmtId="0" fontId="0" fillId="0" borderId="0" xfId="0" applyAlignment="1">
      <alignment horizontal="left" wrapText="1"/>
    </xf>
    <xf numFmtId="0" fontId="0" fillId="0" borderId="13" xfId="0" applyBorder="1"/>
    <xf numFmtId="0" fontId="2" fillId="0" borderId="14" xfId="0" applyFont="1" applyBorder="1" applyAlignment="1">
      <alignment wrapText="1"/>
    </xf>
    <xf numFmtId="0" fontId="0" fillId="0" borderId="14" xfId="0" applyBorder="1" applyAlignment="1">
      <alignment horizontal="left" wrapText="1"/>
    </xf>
    <xf numFmtId="165" fontId="14" fillId="0" borderId="14" xfId="2" applyNumberFormat="1" applyFont="1" applyBorder="1"/>
    <xf numFmtId="0" fontId="2" fillId="0" borderId="14" xfId="0" applyFont="1" applyBorder="1"/>
    <xf numFmtId="37" fontId="14" fillId="0" borderId="15" xfId="2" applyNumberFormat="1" applyFont="1" applyBorder="1"/>
    <xf numFmtId="0" fontId="0" fillId="0" borderId="19" xfId="0" applyBorder="1"/>
    <xf numFmtId="164" fontId="0" fillId="0" borderId="20" xfId="1" applyNumberFormat="1" applyFont="1" applyBorder="1"/>
    <xf numFmtId="0" fontId="0" fillId="0" borderId="20" xfId="0" applyBorder="1"/>
    <xf numFmtId="0" fontId="0" fillId="0" borderId="25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164" fontId="0" fillId="0" borderId="25" xfId="0" applyNumberFormat="1" applyBorder="1"/>
    <xf numFmtId="0" fontId="0" fillId="0" borderId="22" xfId="0" applyBorder="1"/>
    <xf numFmtId="164" fontId="0" fillId="0" borderId="23" xfId="1" applyNumberFormat="1" applyFont="1" applyBorder="1"/>
    <xf numFmtId="164" fontId="0" fillId="0" borderId="50" xfId="1" applyNumberFormat="1" applyFont="1" applyBorder="1"/>
    <xf numFmtId="164" fontId="0" fillId="0" borderId="51" xfId="1" applyNumberFormat="1" applyFont="1" applyBorder="1"/>
    <xf numFmtId="0" fontId="1" fillId="0" borderId="36" xfId="1" applyNumberFormat="1" applyFont="1" applyBorder="1" applyAlignment="1">
      <alignment horizontal="center"/>
    </xf>
    <xf numFmtId="0" fontId="12" fillId="0" borderId="5" xfId="0" applyFont="1" applyBorder="1"/>
    <xf numFmtId="0" fontId="12" fillId="0" borderId="49" xfId="0" applyFont="1" applyBorder="1"/>
    <xf numFmtId="1" fontId="0" fillId="0" borderId="0" xfId="0" applyNumberFormat="1" applyAlignment="1">
      <alignment horizontal="center"/>
    </xf>
    <xf numFmtId="1" fontId="2" fillId="0" borderId="0" xfId="0" applyNumberFormat="1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48" xfId="0" applyNumberFormat="1" applyBorder="1" applyAlignment="1">
      <alignment horizontal="center"/>
    </xf>
    <xf numFmtId="166" fontId="0" fillId="0" borderId="26" xfId="1" applyNumberFormat="1" applyFont="1" applyBorder="1"/>
    <xf numFmtId="166" fontId="0" fillId="0" borderId="26" xfId="0" applyNumberFormat="1" applyBorder="1"/>
    <xf numFmtId="166" fontId="0" fillId="0" borderId="29" xfId="1" applyNumberFormat="1" applyFont="1" applyBorder="1"/>
    <xf numFmtId="37" fontId="6" fillId="0" borderId="8" xfId="2" applyNumberFormat="1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8" fillId="0" borderId="53" xfId="0" applyFont="1" applyBorder="1"/>
    <xf numFmtId="0" fontId="0" fillId="0" borderId="8" xfId="0" applyBorder="1" applyAlignment="1">
      <alignment horizontal="center"/>
    </xf>
    <xf numFmtId="0" fontId="0" fillId="0" borderId="33" xfId="0" applyBorder="1" applyAlignment="1">
      <alignment horizontal="center"/>
    </xf>
    <xf numFmtId="164" fontId="0" fillId="0" borderId="33" xfId="1" applyNumberFormat="1" applyFont="1" applyBorder="1" applyAlignment="1">
      <alignment horizontal="center"/>
    </xf>
    <xf numFmtId="0" fontId="0" fillId="0" borderId="33" xfId="1" applyNumberFormat="1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164" fontId="0" fillId="0" borderId="7" xfId="1" applyNumberFormat="1" applyFont="1" applyBorder="1" applyAlignment="1">
      <alignment horizontal="center"/>
    </xf>
    <xf numFmtId="0" fontId="0" fillId="0" borderId="33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54" xfId="1" applyNumberFormat="1" applyFont="1" applyBorder="1" applyAlignment="1">
      <alignment horizontal="center"/>
    </xf>
    <xf numFmtId="0" fontId="0" fillId="0" borderId="54" xfId="1" applyNumberFormat="1" applyFont="1" applyBorder="1" applyAlignment="1">
      <alignment horizontal="center"/>
    </xf>
    <xf numFmtId="164" fontId="0" fillId="0" borderId="53" xfId="1" applyNumberFormat="1" applyFont="1" applyBorder="1" applyAlignment="1">
      <alignment horizontal="center"/>
    </xf>
    <xf numFmtId="0" fontId="0" fillId="0" borderId="55" xfId="1" applyNumberFormat="1" applyFont="1" applyBorder="1" applyAlignment="1">
      <alignment horizontal="center"/>
    </xf>
    <xf numFmtId="0" fontId="8" fillId="0" borderId="13" xfId="0" applyFont="1" applyBorder="1"/>
    <xf numFmtId="0" fontId="9" fillId="0" borderId="14" xfId="0" applyFont="1" applyBorder="1"/>
    <xf numFmtId="0" fontId="8" fillId="0" borderId="14" xfId="0" applyFont="1" applyBorder="1"/>
    <xf numFmtId="0" fontId="9" fillId="0" borderId="15" xfId="0" applyFont="1" applyBorder="1"/>
    <xf numFmtId="0" fontId="0" fillId="0" borderId="11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1" applyNumberFormat="1" applyFont="1" applyBorder="1" applyAlignment="1">
      <alignment horizontal="center"/>
    </xf>
    <xf numFmtId="0" fontId="0" fillId="0" borderId="7" xfId="1" applyNumberFormat="1" applyFont="1" applyBorder="1" applyAlignment="1">
      <alignment horizontal="center"/>
    </xf>
    <xf numFmtId="164" fontId="0" fillId="0" borderId="9" xfId="1" applyNumberFormat="1" applyFont="1" applyBorder="1" applyAlignment="1">
      <alignment horizontal="center"/>
    </xf>
    <xf numFmtId="0" fontId="0" fillId="0" borderId="10" xfId="1" applyNumberFormat="1" applyFont="1" applyBorder="1" applyAlignment="1">
      <alignment horizontal="center"/>
    </xf>
    <xf numFmtId="164" fontId="0" fillId="0" borderId="10" xfId="1" applyNumberFormat="1" applyFont="1" applyBorder="1" applyAlignment="1">
      <alignment horizontal="center"/>
    </xf>
    <xf numFmtId="164" fontId="9" fillId="0" borderId="0" xfId="0" applyNumberFormat="1" applyFont="1"/>
    <xf numFmtId="0" fontId="2" fillId="0" borderId="11" xfId="0" applyFont="1" applyBorder="1"/>
    <xf numFmtId="0" fontId="2" fillId="0" borderId="12" xfId="0" applyFont="1" applyBorder="1"/>
    <xf numFmtId="0" fontId="2" fillId="0" borderId="24" xfId="0" applyFont="1" applyBorder="1" applyAlignment="1">
      <alignment horizontal="center"/>
    </xf>
    <xf numFmtId="164" fontId="0" fillId="0" borderId="27" xfId="1" applyNumberFormat="1" applyFont="1" applyBorder="1"/>
    <xf numFmtId="164" fontId="0" fillId="0" borderId="56" xfId="1" applyNumberFormat="1" applyFont="1" applyBorder="1"/>
    <xf numFmtId="164" fontId="0" fillId="0" borderId="30" xfId="1" applyNumberFormat="1" applyFont="1" applyBorder="1"/>
    <xf numFmtId="0" fontId="0" fillId="0" borderId="27" xfId="0" applyBorder="1"/>
    <xf numFmtId="43" fontId="0" fillId="0" borderId="27" xfId="1" applyFont="1" applyBorder="1"/>
    <xf numFmtId="164" fontId="11" fillId="0" borderId="32" xfId="1" applyNumberFormat="1" applyFont="1" applyBorder="1"/>
    <xf numFmtId="1" fontId="0" fillId="0" borderId="33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2" fontId="0" fillId="0" borderId="33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0" fontId="2" fillId="0" borderId="8" xfId="0" applyFont="1" applyBorder="1" applyAlignment="1">
      <alignment horizontal="center"/>
    </xf>
    <xf numFmtId="1" fontId="2" fillId="0" borderId="33" xfId="0" applyNumberFormat="1" applyFont="1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1" applyNumberFormat="1" applyFont="1" applyBorder="1" applyAlignment="1">
      <alignment horizontal="center"/>
    </xf>
    <xf numFmtId="0" fontId="0" fillId="0" borderId="59" xfId="0" applyBorder="1"/>
    <xf numFmtId="0" fontId="0" fillId="0" borderId="60" xfId="0" applyBorder="1"/>
    <xf numFmtId="164" fontId="2" fillId="0" borderId="21" xfId="1" applyNumberFormat="1" applyFont="1" applyBorder="1" applyAlignment="1">
      <alignment horizontal="center"/>
    </xf>
    <xf numFmtId="0" fontId="0" fillId="0" borderId="21" xfId="0" applyBorder="1"/>
    <xf numFmtId="166" fontId="0" fillId="0" borderId="27" xfId="0" applyNumberFormat="1" applyBorder="1"/>
    <xf numFmtId="166" fontId="0" fillId="0" borderId="27" xfId="1" applyNumberFormat="1" applyFont="1" applyBorder="1"/>
    <xf numFmtId="166" fontId="0" fillId="0" borderId="30" xfId="1" applyNumberFormat="1" applyFont="1" applyBorder="1"/>
    <xf numFmtId="0" fontId="0" fillId="0" borderId="27" xfId="0" applyBorder="1" applyAlignment="1">
      <alignment horizontal="left" wrapText="1"/>
    </xf>
    <xf numFmtId="164" fontId="0" fillId="0" borderId="52" xfId="1" applyNumberFormat="1" applyFont="1" applyBorder="1"/>
    <xf numFmtId="164" fontId="0" fillId="0" borderId="24" xfId="1" applyNumberFormat="1" applyFont="1" applyBorder="1"/>
    <xf numFmtId="0" fontId="16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4" fontId="15" fillId="0" borderId="0" xfId="0" applyNumberFormat="1" applyFont="1" applyAlignment="1">
      <alignment horizontal="left"/>
    </xf>
    <xf numFmtId="0" fontId="15" fillId="0" borderId="0" xfId="0" applyFont="1" applyAlignment="1">
      <alignment horizontal="left" wrapText="1"/>
    </xf>
    <xf numFmtId="164" fontId="2" fillId="4" borderId="26" xfId="1" applyNumberFormat="1" applyFont="1" applyFill="1" applyBorder="1"/>
    <xf numFmtId="0" fontId="2" fillId="4" borderId="26" xfId="0" applyFont="1" applyFill="1" applyBorder="1"/>
    <xf numFmtId="0" fontId="0" fillId="4" borderId="26" xfId="0" applyFill="1" applyBorder="1"/>
    <xf numFmtId="0" fontId="0" fillId="3" borderId="0" xfId="0" applyFill="1"/>
    <xf numFmtId="0" fontId="0" fillId="5" borderId="33" xfId="0" applyFill="1" applyBorder="1"/>
    <xf numFmtId="0" fontId="0" fillId="5" borderId="7" xfId="0" applyFill="1" applyBorder="1"/>
    <xf numFmtId="164" fontId="0" fillId="0" borderId="61" xfId="1" applyNumberFormat="1" applyFont="1" applyBorder="1"/>
    <xf numFmtId="164" fontId="0" fillId="0" borderId="62" xfId="1" applyNumberFormat="1" applyFont="1" applyBorder="1"/>
    <xf numFmtId="0" fontId="2" fillId="0" borderId="19" xfId="0" applyFont="1" applyBorder="1" applyAlignment="1">
      <alignment horizontal="left"/>
    </xf>
    <xf numFmtId="41" fontId="0" fillId="0" borderId="25" xfId="1" applyNumberFormat="1" applyFont="1" applyBorder="1"/>
    <xf numFmtId="41" fontId="6" fillId="0" borderId="25" xfId="2" applyNumberFormat="1" applyFont="1" applyBorder="1"/>
    <xf numFmtId="164" fontId="2" fillId="4" borderId="20" xfId="1" applyNumberFormat="1" applyFont="1" applyFill="1" applyBorder="1"/>
    <xf numFmtId="0" fontId="0" fillId="5" borderId="26" xfId="0" applyFill="1" applyBorder="1"/>
    <xf numFmtId="0" fontId="0" fillId="5" borderId="23" xfId="0" applyFill="1" applyBorder="1"/>
    <xf numFmtId="0" fontId="2" fillId="4" borderId="20" xfId="0" applyFont="1" applyFill="1" applyBorder="1"/>
    <xf numFmtId="0" fontId="2" fillId="4" borderId="33" xfId="0" applyFont="1" applyFill="1" applyBorder="1"/>
    <xf numFmtId="164" fontId="2" fillId="0" borderId="64" xfId="1" applyNumberFormat="1" applyFont="1" applyBorder="1"/>
    <xf numFmtId="0" fontId="2" fillId="0" borderId="64" xfId="0" applyFont="1" applyBorder="1"/>
    <xf numFmtId="0" fontId="0" fillId="0" borderId="63" xfId="0" applyBorder="1"/>
    <xf numFmtId="0" fontId="0" fillId="0" borderId="65" xfId="0" applyBorder="1"/>
    <xf numFmtId="164" fontId="1" fillId="0" borderId="66" xfId="1" applyNumberFormat="1" applyFont="1" applyBorder="1"/>
    <xf numFmtId="0" fontId="0" fillId="0" borderId="67" xfId="0" applyBorder="1"/>
    <xf numFmtId="10" fontId="2" fillId="0" borderId="63" xfId="5" applyNumberFormat="1" applyFont="1" applyBorder="1"/>
    <xf numFmtId="0" fontId="8" fillId="0" borderId="1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</cellXfs>
  <cellStyles count="7">
    <cellStyle name="Comma" xfId="1" builtinId="3"/>
    <cellStyle name="Comma 25 2" xfId="6" xr:uid="{00000000-0005-0000-0000-000001000000}"/>
    <cellStyle name="Comma 5" xfId="3" xr:uid="{00000000-0005-0000-0000-000002000000}"/>
    <cellStyle name="Normal" xfId="0" builtinId="0"/>
    <cellStyle name="Normal 2 10" xfId="2" xr:uid="{00000000-0005-0000-0000-000005000000}"/>
    <cellStyle name="Note" xfId="4" builtinId="10"/>
    <cellStyle name="Percent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T74"/>
  <sheetViews>
    <sheetView tabSelected="1" topLeftCell="A35" zoomScaleNormal="100" workbookViewId="0">
      <selection activeCell="K66" sqref="K66"/>
    </sheetView>
  </sheetViews>
  <sheetFormatPr defaultRowHeight="15" outlineLevelRow="2" x14ac:dyDescent="0.25"/>
  <cols>
    <col min="1" max="1" width="2.28515625" customWidth="1"/>
    <col min="2" max="2" width="63.28515625" customWidth="1"/>
    <col min="3" max="3" width="12.42578125" customWidth="1"/>
    <col min="4" max="4" width="11.5703125" style="3" bestFit="1" customWidth="1"/>
    <col min="5" max="5" width="11.7109375" style="3" bestFit="1" customWidth="1"/>
    <col min="6" max="7" width="11.5703125" bestFit="1" customWidth="1"/>
    <col min="8" max="8" width="11.5703125" customWidth="1"/>
    <col min="9" max="9" width="3.140625" customWidth="1"/>
    <col min="10" max="10" width="13.7109375" customWidth="1"/>
    <col min="11" max="11" width="18.28515625" style="208" bestFit="1" customWidth="1"/>
    <col min="12" max="12" width="10.5703125" bestFit="1" customWidth="1"/>
  </cols>
  <sheetData>
    <row r="1" spans="2:11" ht="15.75" thickBot="1" x14ac:dyDescent="0.3"/>
    <row r="2" spans="2:11" x14ac:dyDescent="0.25">
      <c r="B2" s="180" t="s">
        <v>88</v>
      </c>
      <c r="C2" s="43" t="s">
        <v>103</v>
      </c>
      <c r="D2" s="64" t="s">
        <v>98</v>
      </c>
      <c r="E2" s="64" t="s">
        <v>99</v>
      </c>
      <c r="F2" s="64" t="s">
        <v>100</v>
      </c>
      <c r="G2" s="64" t="s">
        <v>101</v>
      </c>
      <c r="H2" s="199" t="s">
        <v>102</v>
      </c>
      <c r="I2" s="14"/>
      <c r="J2" s="32" t="s">
        <v>0</v>
      </c>
      <c r="K2" s="207"/>
    </row>
    <row r="3" spans="2:11" ht="15.75" thickBot="1" x14ac:dyDescent="0.3">
      <c r="B3" s="181" t="s">
        <v>105</v>
      </c>
      <c r="C3" s="44" t="s">
        <v>1</v>
      </c>
      <c r="D3" s="45" t="s">
        <v>1</v>
      </c>
      <c r="E3" s="45" t="s">
        <v>1</v>
      </c>
      <c r="F3" s="45" t="s">
        <v>1</v>
      </c>
      <c r="G3" s="45" t="s">
        <v>1</v>
      </c>
      <c r="H3" s="182" t="s">
        <v>1</v>
      </c>
      <c r="J3" s="63" t="s">
        <v>1</v>
      </c>
    </row>
    <row r="4" spans="2:11" x14ac:dyDescent="0.25">
      <c r="B4" s="19" t="s">
        <v>2</v>
      </c>
      <c r="C4" s="219"/>
      <c r="D4" s="222"/>
      <c r="E4" s="222"/>
      <c r="F4" s="225"/>
      <c r="G4" s="225"/>
      <c r="H4" s="226"/>
      <c r="J4" s="33"/>
    </row>
    <row r="5" spans="2:11" x14ac:dyDescent="0.25">
      <c r="B5" s="18" t="s">
        <v>3</v>
      </c>
      <c r="C5" s="48"/>
      <c r="D5" s="211"/>
      <c r="E5" s="211"/>
      <c r="F5" s="212"/>
      <c r="G5" s="212"/>
      <c r="H5" s="226"/>
      <c r="J5" s="34">
        <f>SUM(C5:H5)</f>
        <v>0</v>
      </c>
    </row>
    <row r="6" spans="2:11" x14ac:dyDescent="0.25">
      <c r="B6" s="18" t="s">
        <v>4</v>
      </c>
      <c r="C6" s="220"/>
      <c r="D6" s="211"/>
      <c r="E6" s="211"/>
      <c r="F6" s="212"/>
      <c r="G6" s="212"/>
      <c r="H6" s="226"/>
      <c r="J6" s="34">
        <f>SUM(C6:H6)</f>
        <v>0</v>
      </c>
    </row>
    <row r="7" spans="2:11" x14ac:dyDescent="0.25">
      <c r="B7" s="18" t="s">
        <v>5</v>
      </c>
      <c r="C7" s="221"/>
      <c r="D7" s="211"/>
      <c r="E7" s="211"/>
      <c r="F7" s="212"/>
      <c r="G7" s="212"/>
      <c r="H7" s="226"/>
      <c r="J7" s="34">
        <f t="shared" ref="J7:J14" si="0">SUM(C7:H7)</f>
        <v>0</v>
      </c>
    </row>
    <row r="8" spans="2:11" x14ac:dyDescent="0.25">
      <c r="B8" s="18" t="s">
        <v>6</v>
      </c>
      <c r="C8" s="53"/>
      <c r="D8" s="213"/>
      <c r="E8" s="213"/>
      <c r="F8" s="213"/>
      <c r="G8" s="212"/>
      <c r="H8" s="226"/>
      <c r="J8" s="34">
        <f t="shared" si="0"/>
        <v>0</v>
      </c>
    </row>
    <row r="9" spans="2:11" ht="15.75" thickBot="1" x14ac:dyDescent="0.3">
      <c r="B9" s="18" t="s">
        <v>89</v>
      </c>
      <c r="C9" s="53"/>
      <c r="D9" s="213"/>
      <c r="E9" s="213"/>
      <c r="F9" s="213"/>
      <c r="G9" s="212"/>
      <c r="H9" s="226"/>
      <c r="J9" s="34">
        <f t="shared" si="0"/>
        <v>0</v>
      </c>
    </row>
    <row r="10" spans="2:11" hidden="1" outlineLevel="1" x14ac:dyDescent="0.25">
      <c r="B10" s="18" t="s">
        <v>90</v>
      </c>
      <c r="C10" s="53"/>
      <c r="D10" s="223"/>
      <c r="E10" s="223"/>
      <c r="F10" s="223"/>
      <c r="G10" s="223"/>
      <c r="H10" s="215"/>
      <c r="J10" s="33">
        <f t="shared" si="0"/>
        <v>0</v>
      </c>
      <c r="K10"/>
    </row>
    <row r="11" spans="2:11" hidden="1" outlineLevel="1" x14ac:dyDescent="0.25">
      <c r="B11" s="18"/>
      <c r="C11" s="53"/>
      <c r="D11" s="223"/>
      <c r="E11" s="223"/>
      <c r="F11" s="223"/>
      <c r="G11" s="223"/>
      <c r="H11" s="215"/>
      <c r="J11" s="33">
        <f t="shared" si="0"/>
        <v>0</v>
      </c>
      <c r="K11"/>
    </row>
    <row r="12" spans="2:11" hidden="1" outlineLevel="1" x14ac:dyDescent="0.25">
      <c r="B12" s="18"/>
      <c r="C12" s="53"/>
      <c r="D12" s="223"/>
      <c r="E12" s="223"/>
      <c r="F12" s="223"/>
      <c r="G12" s="223"/>
      <c r="H12" s="215"/>
      <c r="J12" s="33">
        <f t="shared" si="0"/>
        <v>0</v>
      </c>
      <c r="K12"/>
    </row>
    <row r="13" spans="2:11" hidden="1" outlineLevel="1" x14ac:dyDescent="0.25">
      <c r="B13" s="18"/>
      <c r="C13" s="53"/>
      <c r="D13" s="223"/>
      <c r="E13" s="223"/>
      <c r="F13" s="223"/>
      <c r="G13" s="223"/>
      <c r="H13" s="215"/>
      <c r="J13" s="33">
        <f t="shared" si="0"/>
        <v>0</v>
      </c>
      <c r="K13"/>
    </row>
    <row r="14" spans="2:11" ht="15.75" hidden="1" outlineLevel="1" thickBot="1" x14ac:dyDescent="0.3">
      <c r="B14" s="18"/>
      <c r="C14" s="135"/>
      <c r="D14" s="224"/>
      <c r="E14" s="224"/>
      <c r="F14" s="224"/>
      <c r="G14" s="224"/>
      <c r="H14" s="216"/>
      <c r="J14" s="33">
        <f t="shared" si="0"/>
        <v>0</v>
      </c>
      <c r="K14"/>
    </row>
    <row r="15" spans="2:11" ht="15.75" collapsed="1" thickBot="1" x14ac:dyDescent="0.3">
      <c r="B15" s="20" t="s">
        <v>7</v>
      </c>
      <c r="C15" s="217">
        <f>SUM(C5:C14)</f>
        <v>0</v>
      </c>
      <c r="D15" s="217">
        <f t="shared" ref="D15:G15" si="1">SUM(D5:D14)</f>
        <v>0</v>
      </c>
      <c r="E15" s="217">
        <f>SUM(E5:E14)</f>
        <v>0</v>
      </c>
      <c r="F15" s="217">
        <f>SUM(F5:F14)</f>
        <v>0</v>
      </c>
      <c r="G15" s="217">
        <f t="shared" si="1"/>
        <v>0</v>
      </c>
      <c r="H15" s="218">
        <f>SUM(H5:H14)</f>
        <v>0</v>
      </c>
      <c r="J15" s="35">
        <f>SUM(J5:J14)</f>
        <v>0</v>
      </c>
    </row>
    <row r="16" spans="2:11" ht="15.75" thickTop="1" x14ac:dyDescent="0.25">
      <c r="B16" s="18"/>
      <c r="C16" s="49"/>
      <c r="D16" s="227"/>
      <c r="E16" s="227"/>
      <c r="F16" s="228"/>
      <c r="G16" s="228"/>
      <c r="H16" s="228"/>
      <c r="J16" s="33"/>
    </row>
    <row r="17" spans="1:12" x14ac:dyDescent="0.25">
      <c r="B17" s="21" t="s">
        <v>8</v>
      </c>
      <c r="C17" s="49"/>
      <c r="D17" s="46"/>
      <c r="E17" s="46"/>
      <c r="F17" s="47"/>
      <c r="G17" s="47"/>
      <c r="H17" s="47"/>
      <c r="J17" s="33"/>
    </row>
    <row r="18" spans="1:12" x14ac:dyDescent="0.25">
      <c r="B18" s="22" t="s">
        <v>9</v>
      </c>
      <c r="C18" s="49"/>
      <c r="D18" s="46"/>
      <c r="E18" s="46"/>
      <c r="F18" s="47"/>
      <c r="G18" s="47"/>
      <c r="H18" s="47"/>
      <c r="J18" s="33"/>
    </row>
    <row r="19" spans="1:12" x14ac:dyDescent="0.25">
      <c r="B19" s="23" t="s">
        <v>91</v>
      </c>
      <c r="C19" s="49"/>
      <c r="D19" s="50"/>
      <c r="E19" s="50"/>
      <c r="F19" s="51"/>
      <c r="G19" s="51"/>
      <c r="H19" s="51"/>
      <c r="J19" s="34">
        <f>SUM(C19:H19)</f>
        <v>0</v>
      </c>
    </row>
    <row r="20" spans="1:12" x14ac:dyDescent="0.25">
      <c r="B20" s="24" t="s">
        <v>92</v>
      </c>
      <c r="C20" s="49"/>
      <c r="D20" s="50"/>
      <c r="E20" s="50"/>
      <c r="F20" s="51"/>
      <c r="G20" s="51"/>
      <c r="H20" s="51"/>
      <c r="J20" s="34">
        <f t="shared" ref="J20:J28" si="2">SUM(C20:H20)</f>
        <v>0</v>
      </c>
    </row>
    <row r="21" spans="1:12" x14ac:dyDescent="0.25">
      <c r="B21" s="24" t="s">
        <v>10</v>
      </c>
      <c r="C21" s="49"/>
      <c r="D21" s="50"/>
      <c r="E21" s="50"/>
      <c r="F21" s="50"/>
      <c r="G21" s="50"/>
      <c r="H21" s="50"/>
      <c r="J21" s="34">
        <f t="shared" si="2"/>
        <v>0</v>
      </c>
      <c r="L21" s="28"/>
    </row>
    <row r="22" spans="1:12" x14ac:dyDescent="0.25">
      <c r="B22" s="24" t="s">
        <v>11</v>
      </c>
      <c r="C22" s="49"/>
      <c r="D22" s="51"/>
      <c r="E22" s="50"/>
      <c r="F22" s="50"/>
      <c r="G22" s="50"/>
      <c r="H22" s="50"/>
      <c r="J22" s="34">
        <f t="shared" si="2"/>
        <v>0</v>
      </c>
    </row>
    <row r="23" spans="1:12" hidden="1" outlineLevel="1" x14ac:dyDescent="0.25">
      <c r="B23" s="18" t="s">
        <v>93</v>
      </c>
      <c r="C23" s="18"/>
      <c r="D23"/>
      <c r="E23"/>
      <c r="H23" s="229"/>
      <c r="J23" s="33">
        <f t="shared" si="2"/>
        <v>0</v>
      </c>
      <c r="K23"/>
    </row>
    <row r="24" spans="1:12" hidden="1" outlineLevel="1" x14ac:dyDescent="0.25">
      <c r="A24" s="214"/>
      <c r="B24" s="18"/>
      <c r="C24" s="18"/>
      <c r="D24"/>
      <c r="E24"/>
      <c r="H24" s="229"/>
      <c r="J24" s="33">
        <f t="shared" si="2"/>
        <v>0</v>
      </c>
      <c r="K24"/>
    </row>
    <row r="25" spans="1:12" hidden="1" outlineLevel="1" x14ac:dyDescent="0.25">
      <c r="A25" s="214"/>
      <c r="B25" s="18"/>
      <c r="C25" s="18"/>
      <c r="D25"/>
      <c r="E25"/>
      <c r="H25" s="229"/>
      <c r="J25" s="33">
        <f t="shared" si="2"/>
        <v>0</v>
      </c>
      <c r="K25"/>
    </row>
    <row r="26" spans="1:12" hidden="1" outlineLevel="1" x14ac:dyDescent="0.25">
      <c r="A26" s="214"/>
      <c r="B26" s="18"/>
      <c r="C26" s="18"/>
      <c r="D26"/>
      <c r="E26"/>
      <c r="H26" s="229"/>
      <c r="J26" s="33">
        <f t="shared" si="2"/>
        <v>0</v>
      </c>
      <c r="K26"/>
    </row>
    <row r="27" spans="1:12" hidden="1" outlineLevel="1" x14ac:dyDescent="0.25">
      <c r="A27" s="214"/>
      <c r="B27" s="18"/>
      <c r="C27" s="18"/>
      <c r="D27"/>
      <c r="E27"/>
      <c r="H27" s="229"/>
      <c r="J27" s="33">
        <f t="shared" si="2"/>
        <v>0</v>
      </c>
      <c r="K27"/>
    </row>
    <row r="28" spans="1:12" hidden="1" outlineLevel="1" x14ac:dyDescent="0.25">
      <c r="A28" s="214"/>
      <c r="B28" s="18"/>
      <c r="C28" s="18"/>
      <c r="D28"/>
      <c r="E28"/>
      <c r="H28" s="229"/>
      <c r="J28" s="33">
        <f t="shared" si="2"/>
        <v>0</v>
      </c>
      <c r="K28"/>
    </row>
    <row r="29" spans="1:12" collapsed="1" x14ac:dyDescent="0.25">
      <c r="B29" s="25" t="s">
        <v>12</v>
      </c>
      <c r="C29" s="49"/>
      <c r="D29" s="52">
        <f>SUM(D19:D28)</f>
        <v>0</v>
      </c>
      <c r="E29" s="52">
        <f t="shared" ref="E29:H29" si="3">SUM(E19:E28)</f>
        <v>0</v>
      </c>
      <c r="F29" s="52">
        <f t="shared" si="3"/>
        <v>0</v>
      </c>
      <c r="G29" s="52">
        <f t="shared" si="3"/>
        <v>0</v>
      </c>
      <c r="H29" s="231">
        <f t="shared" si="3"/>
        <v>0</v>
      </c>
      <c r="J29" s="35">
        <f>SUM(J19:J28)</f>
        <v>0</v>
      </c>
      <c r="K29" s="209"/>
      <c r="L29" s="28"/>
    </row>
    <row r="30" spans="1:12" x14ac:dyDescent="0.25">
      <c r="B30" s="22"/>
      <c r="C30" s="49"/>
      <c r="D30" s="46"/>
      <c r="E30" s="46"/>
      <c r="F30" s="47"/>
      <c r="G30" s="47"/>
      <c r="H30" s="233"/>
      <c r="J30" s="33"/>
    </row>
    <row r="31" spans="1:12" x14ac:dyDescent="0.25">
      <c r="B31" s="18" t="s">
        <v>13</v>
      </c>
      <c r="C31" s="53"/>
      <c r="D31" s="55"/>
      <c r="E31" s="55"/>
      <c r="F31" s="55"/>
      <c r="G31" s="55"/>
      <c r="H31" s="229"/>
      <c r="J31" s="33"/>
      <c r="K31"/>
    </row>
    <row r="32" spans="1:12" x14ac:dyDescent="0.25">
      <c r="B32" s="18" t="s">
        <v>14</v>
      </c>
      <c r="C32" s="53"/>
      <c r="D32" s="55" t="e">
        <f>ROUND(D70*0.02,2)</f>
        <v>#DIV/0!</v>
      </c>
      <c r="E32" s="55" t="e">
        <f t="shared" ref="E32:H32" si="4">ROUND(E70*0.02,2)</f>
        <v>#DIV/0!</v>
      </c>
      <c r="F32" s="55" t="e">
        <f t="shared" si="4"/>
        <v>#DIV/0!</v>
      </c>
      <c r="G32" s="55" t="e">
        <f t="shared" si="4"/>
        <v>#DIV/0!</v>
      </c>
      <c r="H32" s="229" t="e">
        <f t="shared" si="4"/>
        <v>#DIV/0!</v>
      </c>
      <c r="J32" s="33" t="e">
        <f t="shared" ref="J32:J33" si="5">SUM(C32:H32)</f>
        <v>#DIV/0!</v>
      </c>
      <c r="K32"/>
      <c r="L32" s="28"/>
    </row>
    <row r="33" spans="1:12" x14ac:dyDescent="0.25">
      <c r="B33" s="18" t="s">
        <v>15</v>
      </c>
      <c r="C33" s="53"/>
      <c r="D33" s="55" t="e">
        <f>ROUND(D70*0.1,2)</f>
        <v>#DIV/0!</v>
      </c>
      <c r="E33" s="55" t="e">
        <f t="shared" ref="E33:H33" si="6">ROUND(E70*0.1,2)</f>
        <v>#DIV/0!</v>
      </c>
      <c r="F33" s="55" t="e">
        <f t="shared" si="6"/>
        <v>#DIV/0!</v>
      </c>
      <c r="G33" s="55" t="e">
        <f t="shared" si="6"/>
        <v>#DIV/0!</v>
      </c>
      <c r="H33" s="55" t="e">
        <f t="shared" si="6"/>
        <v>#DIV/0!</v>
      </c>
      <c r="J33" s="33" t="e">
        <f t="shared" si="5"/>
        <v>#DIV/0!</v>
      </c>
      <c r="K33"/>
      <c r="L33" s="28"/>
    </row>
    <row r="34" spans="1:12" x14ac:dyDescent="0.25">
      <c r="B34" s="18" t="s">
        <v>16</v>
      </c>
      <c r="C34" s="53"/>
      <c r="D34" s="55"/>
      <c r="E34" s="55"/>
      <c r="F34" s="55"/>
      <c r="G34" s="55"/>
      <c r="H34" s="229"/>
      <c r="J34" s="33">
        <f>SUM(C34:H34)</f>
        <v>0</v>
      </c>
      <c r="K34"/>
      <c r="L34" s="28"/>
    </row>
    <row r="35" spans="1:12" x14ac:dyDescent="0.25">
      <c r="B35" s="18" t="s">
        <v>17</v>
      </c>
      <c r="C35" s="53"/>
      <c r="D35" s="55"/>
      <c r="E35" s="55"/>
      <c r="F35" s="55"/>
      <c r="G35" s="55"/>
      <c r="H35" s="229"/>
      <c r="J35" s="33">
        <f t="shared" ref="J35:J45" si="7">SUM(C35:H35)</f>
        <v>0</v>
      </c>
      <c r="K35"/>
      <c r="L35" s="28"/>
    </row>
    <row r="36" spans="1:12" x14ac:dyDescent="0.25">
      <c r="B36" s="18" t="s">
        <v>18</v>
      </c>
      <c r="C36" s="53"/>
      <c r="D36" s="55"/>
      <c r="E36" s="55"/>
      <c r="F36" s="55"/>
      <c r="G36" s="55"/>
      <c r="H36" s="229"/>
      <c r="J36" s="33">
        <f t="shared" si="7"/>
        <v>0</v>
      </c>
      <c r="K36"/>
      <c r="L36" s="28"/>
    </row>
    <row r="37" spans="1:12" x14ac:dyDescent="0.25">
      <c r="B37" s="18" t="s">
        <v>19</v>
      </c>
      <c r="C37" s="53"/>
      <c r="D37" s="55"/>
      <c r="E37" s="55"/>
      <c r="F37" s="55"/>
      <c r="G37" s="55"/>
      <c r="H37" s="229"/>
      <c r="J37" s="33">
        <f t="shared" si="7"/>
        <v>0</v>
      </c>
      <c r="K37"/>
      <c r="L37" s="28"/>
    </row>
    <row r="38" spans="1:12" x14ac:dyDescent="0.25">
      <c r="B38" s="18" t="s">
        <v>20</v>
      </c>
      <c r="C38" s="53"/>
      <c r="D38" s="55"/>
      <c r="E38" s="55"/>
      <c r="F38" s="55"/>
      <c r="G38" s="55"/>
      <c r="H38" s="229"/>
      <c r="J38" s="33">
        <f t="shared" si="7"/>
        <v>0</v>
      </c>
      <c r="K38"/>
      <c r="L38" s="28"/>
    </row>
    <row r="39" spans="1:12" x14ac:dyDescent="0.25">
      <c r="B39" s="18" t="s">
        <v>21</v>
      </c>
      <c r="C39" s="53"/>
      <c r="D39" s="55"/>
      <c r="E39" s="55"/>
      <c r="F39" s="55"/>
      <c r="G39" s="55"/>
      <c r="H39" s="229"/>
      <c r="J39" s="33">
        <f t="shared" si="7"/>
        <v>0</v>
      </c>
      <c r="K39"/>
      <c r="L39" s="28"/>
    </row>
    <row r="40" spans="1:12" x14ac:dyDescent="0.25">
      <c r="B40" s="18" t="s">
        <v>94</v>
      </c>
      <c r="C40" s="53"/>
      <c r="D40" s="55"/>
      <c r="E40" s="55"/>
      <c r="F40" s="55"/>
      <c r="G40" s="55"/>
      <c r="H40" s="229"/>
      <c r="J40" s="33">
        <f t="shared" si="7"/>
        <v>0</v>
      </c>
      <c r="K40"/>
      <c r="L40" s="28"/>
    </row>
    <row r="41" spans="1:12" hidden="1" outlineLevel="2" x14ac:dyDescent="0.25">
      <c r="A41" s="214"/>
      <c r="B41" s="18"/>
      <c r="C41" s="53"/>
      <c r="D41" s="55"/>
      <c r="E41" s="55"/>
      <c r="F41" s="55"/>
      <c r="G41" s="55"/>
      <c r="H41" s="229"/>
      <c r="J41" s="33">
        <f t="shared" si="7"/>
        <v>0</v>
      </c>
      <c r="K41"/>
      <c r="L41" s="28"/>
    </row>
    <row r="42" spans="1:12" hidden="1" outlineLevel="2" x14ac:dyDescent="0.25">
      <c r="A42" s="214"/>
      <c r="B42" s="18"/>
      <c r="C42" s="53"/>
      <c r="D42" s="55"/>
      <c r="E42" s="55"/>
      <c r="F42" s="55"/>
      <c r="G42" s="55"/>
      <c r="H42" s="229"/>
      <c r="J42" s="33">
        <f t="shared" si="7"/>
        <v>0</v>
      </c>
      <c r="K42"/>
      <c r="L42" s="28"/>
    </row>
    <row r="43" spans="1:12" hidden="1" outlineLevel="2" x14ac:dyDescent="0.25">
      <c r="A43" s="214"/>
      <c r="B43" s="18"/>
      <c r="C43" s="53"/>
      <c r="D43" s="55"/>
      <c r="E43" s="55"/>
      <c r="F43" s="55"/>
      <c r="G43" s="55"/>
      <c r="H43" s="229"/>
      <c r="J43" s="33">
        <f t="shared" si="7"/>
        <v>0</v>
      </c>
      <c r="K43"/>
      <c r="L43" s="28"/>
    </row>
    <row r="44" spans="1:12" hidden="1" outlineLevel="2" x14ac:dyDescent="0.25">
      <c r="A44" s="214"/>
      <c r="B44" s="18"/>
      <c r="C44" s="53"/>
      <c r="D44" s="55"/>
      <c r="E44" s="55"/>
      <c r="F44" s="55"/>
      <c r="G44" s="55"/>
      <c r="H44" s="229"/>
      <c r="J44" s="33">
        <f t="shared" si="7"/>
        <v>0</v>
      </c>
      <c r="K44"/>
      <c r="L44" s="28"/>
    </row>
    <row r="45" spans="1:12" hidden="1" outlineLevel="2" x14ac:dyDescent="0.25">
      <c r="A45" s="214"/>
      <c r="B45" s="18"/>
      <c r="C45" s="53"/>
      <c r="D45" s="232"/>
      <c r="E45" s="232"/>
      <c r="F45" s="232"/>
      <c r="G45" s="232"/>
      <c r="H45" s="230"/>
      <c r="J45" s="33">
        <f t="shared" si="7"/>
        <v>0</v>
      </c>
      <c r="K45"/>
      <c r="L45" s="28"/>
    </row>
    <row r="46" spans="1:12" collapsed="1" x14ac:dyDescent="0.25">
      <c r="B46" s="149" t="s">
        <v>22</v>
      </c>
      <c r="C46" s="54"/>
      <c r="D46" s="56" t="e">
        <f>SUM(D32:D45)</f>
        <v>#DIV/0!</v>
      </c>
      <c r="E46" s="56" t="e">
        <f>SUM(E32:E45)</f>
        <v>#DIV/0!</v>
      </c>
      <c r="F46" s="56" t="e">
        <f>SUM(F32:F45)</f>
        <v>#DIV/0!</v>
      </c>
      <c r="G46" s="56" t="e">
        <f>SUM(G32:G45)</f>
        <v>#DIV/0!</v>
      </c>
      <c r="H46" s="184" t="e">
        <f>SUM(H32:H45)</f>
        <v>#DIV/0!</v>
      </c>
      <c r="J46" s="37" t="e">
        <f>SUM(J32:J45)</f>
        <v>#DIV/0!</v>
      </c>
      <c r="L46" s="28"/>
    </row>
    <row r="47" spans="1:12" x14ac:dyDescent="0.25">
      <c r="B47" s="26"/>
      <c r="C47" s="54"/>
      <c r="D47" s="51"/>
      <c r="E47" s="51"/>
      <c r="F47" s="51"/>
      <c r="G47" s="51"/>
      <c r="H47" s="183"/>
      <c r="J47" s="36"/>
    </row>
    <row r="48" spans="1:12" ht="15.75" thickBot="1" x14ac:dyDescent="0.3">
      <c r="B48" s="150" t="s">
        <v>23</v>
      </c>
      <c r="C48" s="54"/>
      <c r="D48" s="57" t="e">
        <f>D29+D46</f>
        <v>#DIV/0!</v>
      </c>
      <c r="E48" s="57" t="e">
        <f>E29+E46</f>
        <v>#DIV/0!</v>
      </c>
      <c r="F48" s="57" t="e">
        <f>F29+F46</f>
        <v>#DIV/0!</v>
      </c>
      <c r="G48" s="57" t="e">
        <f>G29+G46</f>
        <v>#DIV/0!</v>
      </c>
      <c r="H48" s="185" t="e">
        <f>H29+H46</f>
        <v>#DIV/0!</v>
      </c>
      <c r="J48" s="38" t="e">
        <f>J29+J46+J15</f>
        <v>#DIV/0!</v>
      </c>
    </row>
    <row r="49" spans="2:12" ht="15.75" thickTop="1" x14ac:dyDescent="0.25">
      <c r="B49" s="23"/>
      <c r="C49" s="54"/>
      <c r="D49" s="51"/>
      <c r="E49" s="51"/>
      <c r="F49" s="55"/>
      <c r="G49" s="55"/>
      <c r="H49" s="186"/>
      <c r="J49" s="33"/>
    </row>
    <row r="50" spans="2:12" x14ac:dyDescent="0.25">
      <c r="B50" s="27" t="s">
        <v>24</v>
      </c>
      <c r="C50" s="53"/>
      <c r="D50" s="51"/>
      <c r="E50" s="51"/>
      <c r="F50" s="55"/>
      <c r="G50" s="55"/>
      <c r="H50" s="186"/>
      <c r="J50" s="33"/>
    </row>
    <row r="51" spans="2:12" x14ac:dyDescent="0.25">
      <c r="B51" s="18" t="s">
        <v>25</v>
      </c>
      <c r="C51" s="53"/>
      <c r="D51" s="51" t="e">
        <f>(D48)</f>
        <v>#DIV/0!</v>
      </c>
      <c r="E51" s="51" t="e">
        <f t="shared" ref="E51:H51" si="8">(E48)</f>
        <v>#DIV/0!</v>
      </c>
      <c r="F51" s="51" t="e">
        <f t="shared" si="8"/>
        <v>#DIV/0!</v>
      </c>
      <c r="G51" s="51" t="e">
        <f t="shared" si="8"/>
        <v>#DIV/0!</v>
      </c>
      <c r="H51" s="183" t="e">
        <f t="shared" si="8"/>
        <v>#DIV/0!</v>
      </c>
      <c r="J51" s="36" t="e">
        <f>J48</f>
        <v>#DIV/0!</v>
      </c>
      <c r="L51" s="28"/>
    </row>
    <row r="52" spans="2:12" x14ac:dyDescent="0.25">
      <c r="B52" s="18" t="s">
        <v>26</v>
      </c>
      <c r="C52" s="48"/>
      <c r="D52" s="59">
        <f>('Course analysis'!D37+'Course analysis'!E37+'Course analysis'!F37)/3</f>
        <v>0</v>
      </c>
      <c r="E52" s="59">
        <f>('Course analysis'!H37+'Course analysis'!I37+'Course analysis'!J37)/3</f>
        <v>0</v>
      </c>
      <c r="F52" s="59">
        <f>('Course analysis'!L37+'Course analysis'!M37+'Course analysis'!N37)/3</f>
        <v>0</v>
      </c>
      <c r="G52" s="59">
        <f>('Course analysis'!P37+'Course analysis'!Q37+'Course analysis'!R37)/3</f>
        <v>0</v>
      </c>
      <c r="H52" s="187">
        <f>('Course analysis'!T37+'Course analysis'!U37+'Course analysis'!V37)/3</f>
        <v>0</v>
      </c>
      <c r="J52" s="39">
        <f>SUM(D52:H52)</f>
        <v>0</v>
      </c>
    </row>
    <row r="53" spans="2:12" x14ac:dyDescent="0.25">
      <c r="B53" s="18" t="s">
        <v>27</v>
      </c>
      <c r="C53" s="48"/>
      <c r="D53" s="51" t="e">
        <f>D51/D52</f>
        <v>#DIV/0!</v>
      </c>
      <c r="E53" s="51" t="e">
        <f t="shared" ref="E53:H53" si="9">E51/E52</f>
        <v>#DIV/0!</v>
      </c>
      <c r="F53" s="51" t="e">
        <f t="shared" si="9"/>
        <v>#DIV/0!</v>
      </c>
      <c r="G53" s="51" t="e">
        <f t="shared" si="9"/>
        <v>#DIV/0!</v>
      </c>
      <c r="H53" s="183" t="e">
        <f t="shared" si="9"/>
        <v>#DIV/0!</v>
      </c>
      <c r="J53" s="36" t="e">
        <f>J51/J52</f>
        <v>#DIV/0!</v>
      </c>
    </row>
    <row r="54" spans="2:12" x14ac:dyDescent="0.25">
      <c r="B54" s="18"/>
      <c r="C54" s="48"/>
      <c r="D54" s="51"/>
      <c r="E54" s="51"/>
      <c r="F54" s="51"/>
      <c r="G54" s="51"/>
      <c r="H54" s="183"/>
      <c r="J54" s="33"/>
    </row>
    <row r="55" spans="2:12" x14ac:dyDescent="0.25">
      <c r="B55" s="18" t="s">
        <v>95</v>
      </c>
      <c r="C55" s="58"/>
      <c r="D55" s="59"/>
      <c r="E55" s="59"/>
      <c r="F55" s="59"/>
      <c r="G55" s="59"/>
      <c r="H55" s="187"/>
      <c r="J55" s="39">
        <f>(SUM(D55:H55))/6</f>
        <v>0</v>
      </c>
    </row>
    <row r="56" spans="2:12" ht="19.5" thickBot="1" x14ac:dyDescent="0.35">
      <c r="B56" s="29" t="s">
        <v>28</v>
      </c>
      <c r="C56" s="60"/>
      <c r="D56" s="61" t="e">
        <f>D53/(D55*3)</f>
        <v>#DIV/0!</v>
      </c>
      <c r="E56" s="61" t="e">
        <f t="shared" ref="E56:J56" si="10">E53/(E55*3)</f>
        <v>#DIV/0!</v>
      </c>
      <c r="F56" s="61" t="e">
        <f t="shared" si="10"/>
        <v>#DIV/0!</v>
      </c>
      <c r="G56" s="61" t="e">
        <f t="shared" si="10"/>
        <v>#DIV/0!</v>
      </c>
      <c r="H56" s="188" t="e">
        <f t="shared" si="10"/>
        <v>#DIV/0!</v>
      </c>
      <c r="I56" s="15"/>
      <c r="J56" s="42" t="e">
        <f t="shared" si="10"/>
        <v>#DIV/0!</v>
      </c>
    </row>
    <row r="57" spans="2:12" x14ac:dyDescent="0.25">
      <c r="B57" s="17" t="s">
        <v>107</v>
      </c>
      <c r="C57" s="6"/>
      <c r="D57" s="6"/>
      <c r="E57" s="6"/>
      <c r="J57" s="62"/>
    </row>
    <row r="58" spans="2:12" x14ac:dyDescent="0.25">
      <c r="B58" s="18" t="s">
        <v>29</v>
      </c>
      <c r="C58" s="6"/>
      <c r="D58" s="6"/>
      <c r="E58" s="6"/>
      <c r="J58" s="62"/>
    </row>
    <row r="59" spans="2:12" ht="15.75" thickBot="1" x14ac:dyDescent="0.3">
      <c r="B59" s="30"/>
      <c r="C59" s="15"/>
      <c r="D59" s="16"/>
      <c r="E59" s="16"/>
      <c r="F59" s="15"/>
      <c r="G59" s="15"/>
      <c r="H59" s="31"/>
      <c r="I59" s="15"/>
      <c r="J59" s="31"/>
    </row>
    <row r="62" spans="2:12" ht="15.75" thickBot="1" x14ac:dyDescent="0.3">
      <c r="D62"/>
      <c r="E62"/>
    </row>
    <row r="63" spans="2:12" x14ac:dyDescent="0.25">
      <c r="B63" s="32" t="s">
        <v>96</v>
      </c>
      <c r="C63" s="43" t="s">
        <v>103</v>
      </c>
      <c r="D63" s="64" t="s">
        <v>98</v>
      </c>
      <c r="E63" s="64" t="s">
        <v>99</v>
      </c>
      <c r="F63" s="64" t="s">
        <v>100</v>
      </c>
      <c r="G63" s="64" t="s">
        <v>101</v>
      </c>
      <c r="H63" s="199" t="s">
        <v>102</v>
      </c>
    </row>
    <row r="64" spans="2:12" ht="15.75" thickBot="1" x14ac:dyDescent="0.3">
      <c r="B64" s="65" t="s">
        <v>30</v>
      </c>
      <c r="C64" s="44" t="s">
        <v>1</v>
      </c>
      <c r="D64" s="45" t="s">
        <v>1</v>
      </c>
      <c r="E64" s="45" t="s">
        <v>1</v>
      </c>
      <c r="F64" s="45" t="s">
        <v>1</v>
      </c>
      <c r="G64" s="45" t="s">
        <v>1</v>
      </c>
      <c r="H64" s="182" t="s">
        <v>1</v>
      </c>
    </row>
    <row r="65" spans="2:20" x14ac:dyDescent="0.25">
      <c r="B65" s="123"/>
      <c r="C65" s="129"/>
      <c r="D65" s="130"/>
      <c r="E65" s="130"/>
      <c r="F65" s="131"/>
      <c r="G65" s="131"/>
      <c r="H65" s="200"/>
    </row>
    <row r="66" spans="2:20" x14ac:dyDescent="0.25">
      <c r="B66" s="124" t="s">
        <v>31</v>
      </c>
      <c r="C66" s="53"/>
      <c r="D66" s="146" t="e">
        <f>'Estimated CHP'!E14</f>
        <v>#DIV/0!</v>
      </c>
      <c r="E66" s="146" t="e">
        <f>'Estimated CHP'!H14</f>
        <v>#DIV/0!</v>
      </c>
      <c r="F66" s="147" t="e">
        <f>'Estimated CHP'!K14</f>
        <v>#DIV/0!</v>
      </c>
      <c r="G66" s="147" t="e">
        <f>'Estimated CHP'!N14</f>
        <v>#DIV/0!</v>
      </c>
      <c r="H66" s="201" t="e">
        <f>'Estimated CHP'!Q14</f>
        <v>#DIV/0!</v>
      </c>
      <c r="J66" s="28"/>
    </row>
    <row r="67" spans="2:20" ht="30" x14ac:dyDescent="0.25">
      <c r="B67" s="124" t="s">
        <v>32</v>
      </c>
      <c r="C67" s="53"/>
      <c r="D67" s="146" t="e">
        <f>D48/(D55)</f>
        <v>#DIV/0!</v>
      </c>
      <c r="E67" s="146" t="e">
        <f>E48/(E55)</f>
        <v>#DIV/0!</v>
      </c>
      <c r="F67" s="146" t="e">
        <f>F48/(F55)</f>
        <v>#DIV/0!</v>
      </c>
      <c r="G67" s="146" t="e">
        <f>G48/(G55)</f>
        <v>#DIV/0!</v>
      </c>
      <c r="H67" s="202" t="e">
        <f>H48/(H55)</f>
        <v>#DIV/0!</v>
      </c>
      <c r="J67" s="6"/>
    </row>
    <row r="68" spans="2:20" ht="15.75" thickBot="1" x14ac:dyDescent="0.3">
      <c r="B68" s="124" t="s">
        <v>33</v>
      </c>
      <c r="C68" s="53"/>
      <c r="D68" s="148" t="e">
        <f>D66-D67</f>
        <v>#DIV/0!</v>
      </c>
      <c r="E68" s="148" t="e">
        <f t="shared" ref="E68:G68" si="11">E66-E67</f>
        <v>#DIV/0!</v>
      </c>
      <c r="F68" s="148" t="e">
        <f t="shared" si="11"/>
        <v>#DIV/0!</v>
      </c>
      <c r="G68" s="148" t="e">
        <f t="shared" si="11"/>
        <v>#DIV/0!</v>
      </c>
      <c r="H68" s="203" t="e">
        <f t="shared" ref="H68" si="12">H66-H67</f>
        <v>#DIV/0!</v>
      </c>
      <c r="J68" s="6"/>
    </row>
    <row r="69" spans="2:20" ht="15.75" thickTop="1" x14ac:dyDescent="0.25">
      <c r="B69" s="125"/>
      <c r="C69" s="132"/>
      <c r="D69" s="133"/>
      <c r="E69" s="133"/>
      <c r="F69" s="133"/>
      <c r="G69" s="133"/>
      <c r="H69" s="204"/>
      <c r="I69" s="122"/>
      <c r="J69" s="122"/>
      <c r="K69" s="210"/>
      <c r="L69" s="122"/>
      <c r="M69" s="122"/>
      <c r="N69" s="122"/>
      <c r="O69" s="122"/>
      <c r="P69" s="122"/>
      <c r="Q69" s="122"/>
      <c r="R69" s="122"/>
      <c r="S69" s="122"/>
      <c r="T69" s="122"/>
    </row>
    <row r="70" spans="2:20" x14ac:dyDescent="0.25">
      <c r="B70" s="126" t="s">
        <v>34</v>
      </c>
      <c r="C70" s="53"/>
      <c r="D70" s="51" t="e">
        <f>D55*D66</f>
        <v>#DIV/0!</v>
      </c>
      <c r="E70" s="51" t="e">
        <f>E55*E66</f>
        <v>#DIV/0!</v>
      </c>
      <c r="F70" s="51" t="e">
        <f>F55*F66</f>
        <v>#DIV/0!</v>
      </c>
      <c r="G70" s="51" t="e">
        <f>G55*G66</f>
        <v>#DIV/0!</v>
      </c>
      <c r="H70" s="183" t="e">
        <f>H55*H66</f>
        <v>#DIV/0!</v>
      </c>
      <c r="J70" s="6"/>
    </row>
    <row r="71" spans="2:20" x14ac:dyDescent="0.25">
      <c r="B71" s="126" t="s">
        <v>35</v>
      </c>
      <c r="C71" s="134">
        <f>C15</f>
        <v>0</v>
      </c>
      <c r="D71" s="51" t="e">
        <f>D48</f>
        <v>#DIV/0!</v>
      </c>
      <c r="E71" s="51" t="e">
        <f>E48</f>
        <v>#DIV/0!</v>
      </c>
      <c r="F71" s="51" t="e">
        <f>F48</f>
        <v>#DIV/0!</v>
      </c>
      <c r="G71" s="51" t="e">
        <f>G48</f>
        <v>#DIV/0!</v>
      </c>
      <c r="H71" s="183" t="e">
        <f>H48</f>
        <v>#DIV/0!</v>
      </c>
      <c r="J71" s="6"/>
    </row>
    <row r="72" spans="2:20" x14ac:dyDescent="0.25">
      <c r="B72" s="127" t="s">
        <v>36</v>
      </c>
      <c r="C72" s="137">
        <f>C70-C71</f>
        <v>0</v>
      </c>
      <c r="D72" s="138" t="e">
        <f>D70-D71</f>
        <v>#DIV/0!</v>
      </c>
      <c r="E72" s="138" t="e">
        <f t="shared" ref="E72:G72" si="13">E70-E71</f>
        <v>#DIV/0!</v>
      </c>
      <c r="F72" s="138" t="e">
        <f t="shared" si="13"/>
        <v>#DIV/0!</v>
      </c>
      <c r="G72" s="138" t="e">
        <f t="shared" si="13"/>
        <v>#DIV/0!</v>
      </c>
      <c r="H72" s="205" t="e">
        <f t="shared" ref="H72" si="14">H70-H71</f>
        <v>#DIV/0!</v>
      </c>
      <c r="J72" s="6"/>
    </row>
    <row r="73" spans="2:20" ht="15.75" thickBot="1" x14ac:dyDescent="0.3">
      <c r="B73" s="128" t="s">
        <v>37</v>
      </c>
      <c r="C73" s="135"/>
      <c r="D73" s="136" t="e">
        <f>C72+D72</f>
        <v>#DIV/0!</v>
      </c>
      <c r="E73" s="136" t="e">
        <f>D73+E72</f>
        <v>#DIV/0!</v>
      </c>
      <c r="F73" s="136" t="e">
        <f t="shared" ref="F73:H73" si="15">E73+F72</f>
        <v>#DIV/0!</v>
      </c>
      <c r="G73" s="136" t="e">
        <f t="shared" si="15"/>
        <v>#DIV/0!</v>
      </c>
      <c r="H73" s="206" t="e">
        <f t="shared" si="15"/>
        <v>#DIV/0!</v>
      </c>
    </row>
    <row r="74" spans="2:20" x14ac:dyDescent="0.25">
      <c r="B74" s="12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L38"/>
  <sheetViews>
    <sheetView workbookViewId="0">
      <selection activeCell="E5" sqref="E5"/>
    </sheetView>
  </sheetViews>
  <sheetFormatPr defaultRowHeight="15" x14ac:dyDescent="0.25"/>
  <cols>
    <col min="1" max="1" width="37.42578125" customWidth="1"/>
    <col min="2" max="2" width="20.5703125" customWidth="1"/>
    <col min="3" max="3" width="11" customWidth="1"/>
    <col min="4" max="4" width="9.5703125" customWidth="1"/>
    <col min="5" max="5" width="10.42578125" customWidth="1"/>
    <col min="6" max="6" width="16.140625" bestFit="1" customWidth="1"/>
  </cols>
  <sheetData>
    <row r="1" spans="1:12" ht="15.75" x14ac:dyDescent="0.25">
      <c r="A1" s="13" t="s">
        <v>38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</row>
    <row r="2" spans="1:12" ht="16.5" thickBot="1" x14ac:dyDescent="0.3">
      <c r="A2" s="89"/>
      <c r="B2" s="13"/>
      <c r="C2" s="234" t="s">
        <v>104</v>
      </c>
      <c r="D2" s="234"/>
      <c r="E2" s="234"/>
      <c r="F2" s="89"/>
      <c r="G2" s="89"/>
      <c r="H2" s="89"/>
      <c r="I2" s="89"/>
      <c r="J2" s="89"/>
      <c r="K2" s="89"/>
      <c r="L2" s="89"/>
    </row>
    <row r="3" spans="1:12" ht="15.75" x14ac:dyDescent="0.25">
      <c r="A3" s="13" t="s">
        <v>39</v>
      </c>
      <c r="B3" s="13" t="s">
        <v>40</v>
      </c>
      <c r="C3" s="91" t="s">
        <v>41</v>
      </c>
      <c r="D3" s="91" t="s">
        <v>42</v>
      </c>
      <c r="E3" s="91" t="s">
        <v>43</v>
      </c>
      <c r="F3" s="91"/>
      <c r="G3" s="89"/>
      <c r="H3" s="89"/>
      <c r="I3" s="89"/>
      <c r="J3" s="89"/>
      <c r="K3" s="89"/>
      <c r="L3" s="89"/>
    </row>
    <row r="4" spans="1:12" ht="15.75" x14ac:dyDescent="0.25">
      <c r="A4" s="89"/>
      <c r="B4" s="89"/>
      <c r="C4" s="92"/>
      <c r="D4" s="92"/>
      <c r="E4" s="92"/>
      <c r="F4" s="91"/>
      <c r="G4" s="89"/>
      <c r="H4" s="89"/>
      <c r="I4" s="89"/>
      <c r="J4" s="89"/>
      <c r="K4" s="89"/>
      <c r="L4" s="89"/>
    </row>
    <row r="5" spans="1:12" ht="15.75" x14ac:dyDescent="0.25">
      <c r="A5" s="13"/>
      <c r="B5" s="89"/>
      <c r="C5" s="92"/>
      <c r="D5" s="92">
        <f>+ROUND(C5*0.281,0)</f>
        <v>0</v>
      </c>
      <c r="E5" s="92">
        <f t="shared" ref="E5" si="0">SUM(C5:D5)</f>
        <v>0</v>
      </c>
      <c r="F5" s="92"/>
      <c r="G5" s="89"/>
      <c r="H5" s="89"/>
      <c r="I5" s="89"/>
      <c r="J5" s="89"/>
      <c r="K5" s="89"/>
      <c r="L5" s="89"/>
    </row>
    <row r="6" spans="1:12" ht="15.75" x14ac:dyDescent="0.25">
      <c r="A6" s="13"/>
      <c r="B6" s="89"/>
      <c r="C6" s="92"/>
      <c r="D6" s="92"/>
      <c r="E6" s="92"/>
      <c r="F6" s="92"/>
      <c r="G6" s="89"/>
      <c r="H6" s="89"/>
      <c r="I6" s="89"/>
      <c r="J6" s="89"/>
      <c r="K6" s="89"/>
      <c r="L6" s="89"/>
    </row>
    <row r="7" spans="1:12" ht="15.75" x14ac:dyDescent="0.25">
      <c r="A7" s="89"/>
      <c r="B7" s="89"/>
      <c r="C7" s="96"/>
      <c r="D7" s="94"/>
      <c r="E7" s="94"/>
      <c r="F7" s="92"/>
      <c r="G7" s="89"/>
      <c r="H7" s="89"/>
      <c r="I7" s="89"/>
      <c r="J7" s="89"/>
      <c r="K7" s="89"/>
      <c r="L7" s="89"/>
    </row>
    <row r="8" spans="1:12" ht="15.75" x14ac:dyDescent="0.25">
      <c r="A8" s="89"/>
      <c r="B8" s="89"/>
      <c r="C8" s="92"/>
      <c r="D8" s="92"/>
      <c r="E8" s="92"/>
      <c r="F8" s="92"/>
      <c r="G8" s="89"/>
      <c r="H8" s="89"/>
      <c r="I8" s="89"/>
      <c r="J8" s="89"/>
      <c r="K8" s="89"/>
      <c r="L8" s="89"/>
    </row>
    <row r="9" spans="1:12" ht="15.75" x14ac:dyDescent="0.25">
      <c r="A9" s="13"/>
      <c r="B9" s="89"/>
      <c r="C9" s="92"/>
      <c r="D9" s="92"/>
      <c r="E9" s="92"/>
      <c r="F9" s="92"/>
      <c r="G9" s="89"/>
      <c r="H9" s="89"/>
      <c r="I9" s="89"/>
      <c r="J9" s="89"/>
      <c r="K9" s="89"/>
      <c r="L9" s="89"/>
    </row>
    <row r="10" spans="1:12" ht="15.75" x14ac:dyDescent="0.25">
      <c r="A10" s="93"/>
      <c r="B10" s="89"/>
      <c r="C10" s="94"/>
      <c r="D10" s="94"/>
      <c r="E10" s="94"/>
      <c r="F10" s="94"/>
      <c r="G10" s="89"/>
      <c r="H10" s="89"/>
      <c r="I10" s="89"/>
      <c r="J10" s="89"/>
      <c r="K10" s="89"/>
      <c r="L10" s="89"/>
    </row>
    <row r="11" spans="1:12" ht="15.75" x14ac:dyDescent="0.25">
      <c r="A11" s="93"/>
      <c r="B11" s="89"/>
      <c r="C11" s="94"/>
      <c r="D11" s="94"/>
      <c r="E11" s="94"/>
      <c r="F11" s="103"/>
      <c r="G11" s="89"/>
      <c r="H11" s="89"/>
      <c r="I11" s="89"/>
      <c r="J11" s="89"/>
      <c r="K11" s="89"/>
      <c r="L11" s="89"/>
    </row>
    <row r="12" spans="1:12" ht="15.75" x14ac:dyDescent="0.25">
      <c r="A12" s="93"/>
      <c r="B12" s="89"/>
      <c r="C12" s="94"/>
      <c r="D12" s="94"/>
      <c r="E12" s="94"/>
      <c r="F12" s="94"/>
      <c r="G12" s="89"/>
      <c r="H12" s="89"/>
      <c r="I12" s="89"/>
      <c r="J12" s="89"/>
      <c r="K12" s="89"/>
      <c r="L12" s="89"/>
    </row>
    <row r="13" spans="1:12" ht="15.75" x14ac:dyDescent="0.25">
      <c r="A13" s="93"/>
      <c r="B13" s="89"/>
      <c r="C13" s="94"/>
      <c r="D13" s="94"/>
      <c r="E13" s="94"/>
      <c r="F13" s="94"/>
      <c r="G13" s="89"/>
      <c r="H13" s="89"/>
      <c r="I13" s="89"/>
      <c r="J13" s="89"/>
      <c r="K13" s="89"/>
      <c r="L13" s="89"/>
    </row>
    <row r="14" spans="1:12" ht="15.75" x14ac:dyDescent="0.25">
      <c r="A14" s="93"/>
      <c r="B14" s="89"/>
      <c r="C14" s="94"/>
      <c r="D14" s="94"/>
      <c r="E14" s="94"/>
      <c r="F14" s="103"/>
      <c r="G14" s="89"/>
      <c r="H14" s="89"/>
      <c r="I14" s="89"/>
      <c r="J14" s="89"/>
      <c r="K14" s="89"/>
      <c r="L14" s="89"/>
    </row>
    <row r="15" spans="1:12" ht="15.75" x14ac:dyDescent="0.25">
      <c r="A15" s="93"/>
      <c r="B15" s="89"/>
      <c r="C15" s="94"/>
      <c r="D15" s="94"/>
      <c r="E15" s="94"/>
      <c r="F15" s="94"/>
      <c r="G15" s="89"/>
      <c r="H15" s="89"/>
      <c r="I15" s="89"/>
      <c r="J15" s="89"/>
      <c r="K15" s="89"/>
      <c r="L15" s="89"/>
    </row>
    <row r="16" spans="1:12" ht="15.75" x14ac:dyDescent="0.25">
      <c r="A16" s="93"/>
      <c r="B16" s="89"/>
      <c r="C16" s="94"/>
      <c r="D16" s="94"/>
      <c r="E16" s="94"/>
      <c r="F16" s="94"/>
      <c r="G16" s="89"/>
      <c r="H16" s="89"/>
      <c r="I16" s="89"/>
      <c r="J16" s="89"/>
      <c r="K16" s="89"/>
      <c r="L16" s="89"/>
    </row>
    <row r="17" spans="1:12" ht="15.75" x14ac:dyDescent="0.25">
      <c r="A17" s="93"/>
      <c r="B17" s="89"/>
      <c r="C17" s="94"/>
      <c r="D17" s="94"/>
      <c r="E17" s="94"/>
      <c r="F17" s="94"/>
      <c r="G17" s="89"/>
      <c r="H17" s="89"/>
      <c r="I17" s="89"/>
      <c r="J17" s="89"/>
      <c r="K17" s="89"/>
      <c r="L17" s="89"/>
    </row>
    <row r="18" spans="1:12" ht="15.75" x14ac:dyDescent="0.25">
      <c r="A18" s="93"/>
      <c r="B18" s="90"/>
      <c r="C18" s="94"/>
      <c r="D18" s="94"/>
      <c r="E18" s="94"/>
      <c r="F18" s="94"/>
      <c r="G18" s="89"/>
      <c r="H18" s="89"/>
      <c r="I18" s="89"/>
      <c r="J18" s="89"/>
      <c r="K18" s="89"/>
      <c r="L18" s="89"/>
    </row>
    <row r="19" spans="1:12" ht="15.75" x14ac:dyDescent="0.25">
      <c r="A19" s="89"/>
      <c r="B19" s="89"/>
      <c r="C19" s="95"/>
      <c r="D19" s="95"/>
      <c r="E19" s="95"/>
      <c r="F19" s="95"/>
      <c r="G19" s="89"/>
      <c r="H19" s="89"/>
      <c r="I19" s="89"/>
      <c r="J19" s="89"/>
      <c r="K19" s="89"/>
      <c r="L19" s="89"/>
    </row>
    <row r="20" spans="1:12" ht="15.75" x14ac:dyDescent="0.25">
      <c r="A20" s="13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89"/>
    </row>
    <row r="21" spans="1:12" ht="15.75" x14ac:dyDescent="0.25">
      <c r="A21" s="89"/>
      <c r="B21" s="89"/>
      <c r="C21" s="89"/>
      <c r="D21" s="89"/>
      <c r="E21" s="89"/>
      <c r="F21" s="89"/>
      <c r="G21" s="89"/>
      <c r="H21" s="89"/>
      <c r="I21" s="89"/>
      <c r="J21" s="89"/>
      <c r="K21" s="89"/>
      <c r="L21" s="89"/>
    </row>
    <row r="22" spans="1:12" ht="15.75" x14ac:dyDescent="0.25">
      <c r="A22" s="89"/>
      <c r="B22" s="90"/>
      <c r="C22" s="94"/>
      <c r="D22" s="94"/>
      <c r="E22" s="94"/>
      <c r="F22" s="94"/>
      <c r="G22" s="89"/>
      <c r="H22" s="89"/>
      <c r="I22" s="89"/>
      <c r="J22" s="89"/>
      <c r="K22" s="89"/>
      <c r="L22" s="89"/>
    </row>
    <row r="23" spans="1:12" ht="15.75" x14ac:dyDescent="0.25">
      <c r="A23" s="89"/>
      <c r="B23" s="89"/>
      <c r="C23" s="94"/>
      <c r="D23" s="94"/>
      <c r="E23" s="94"/>
      <c r="F23" s="94"/>
      <c r="G23" s="89"/>
      <c r="H23" s="89"/>
      <c r="I23" s="89"/>
      <c r="J23" s="89"/>
      <c r="K23" s="89"/>
      <c r="L23" s="89"/>
    </row>
    <row r="24" spans="1:12" ht="15.75" x14ac:dyDescent="0.25">
      <c r="A24" s="89"/>
      <c r="B24" s="90"/>
      <c r="C24" s="94"/>
      <c r="D24" s="94"/>
      <c r="E24" s="94"/>
      <c r="F24" s="94"/>
      <c r="G24" s="89"/>
      <c r="H24" s="89"/>
      <c r="I24" s="89"/>
      <c r="J24" s="89"/>
      <c r="K24" s="89"/>
      <c r="L24" s="89"/>
    </row>
    <row r="25" spans="1:12" ht="15.75" x14ac:dyDescent="0.25">
      <c r="A25" s="89"/>
      <c r="B25" s="90"/>
      <c r="C25" s="94"/>
      <c r="D25" s="94"/>
      <c r="E25" s="94"/>
      <c r="F25" s="94"/>
      <c r="G25" s="89"/>
      <c r="H25" s="89"/>
      <c r="I25" s="89"/>
      <c r="J25" s="89"/>
      <c r="K25" s="89"/>
      <c r="L25" s="89"/>
    </row>
    <row r="26" spans="1:12" ht="15.75" x14ac:dyDescent="0.25">
      <c r="A26" s="90"/>
      <c r="B26" s="89"/>
      <c r="C26" s="89"/>
      <c r="D26" s="89"/>
      <c r="E26" s="89"/>
      <c r="F26" s="89"/>
      <c r="G26" s="89"/>
      <c r="H26" s="89"/>
      <c r="I26" s="89"/>
      <c r="J26" s="89"/>
      <c r="K26" s="89"/>
      <c r="L26" s="89"/>
    </row>
    <row r="27" spans="1:12" ht="15.75" x14ac:dyDescent="0.25">
      <c r="A27" s="13"/>
      <c r="B27" s="89"/>
      <c r="C27" s="89"/>
      <c r="D27" s="89"/>
      <c r="E27" s="89"/>
      <c r="F27" s="89"/>
      <c r="G27" s="89"/>
      <c r="H27" s="89"/>
      <c r="I27" s="89"/>
      <c r="J27" s="89"/>
      <c r="K27" s="89"/>
      <c r="L27" s="89"/>
    </row>
    <row r="28" spans="1:12" ht="15.75" x14ac:dyDescent="0.25">
      <c r="A28" s="90"/>
      <c r="B28" s="89"/>
      <c r="C28" s="89"/>
      <c r="D28" s="89"/>
      <c r="E28" s="89"/>
      <c r="F28" s="89"/>
      <c r="G28" s="89"/>
      <c r="H28" s="89"/>
      <c r="I28" s="89"/>
      <c r="J28" s="89"/>
      <c r="K28" s="89"/>
      <c r="L28" s="89"/>
    </row>
    <row r="29" spans="1:12" ht="15.75" x14ac:dyDescent="0.25">
      <c r="A29" s="90"/>
      <c r="B29" s="89"/>
      <c r="C29" s="94"/>
      <c r="D29" s="94"/>
      <c r="E29" s="94"/>
      <c r="F29" s="89"/>
      <c r="G29" s="89"/>
      <c r="H29" s="89"/>
      <c r="I29" s="89"/>
      <c r="J29" s="89"/>
      <c r="K29" s="89"/>
      <c r="L29" s="89"/>
    </row>
    <row r="30" spans="1:12" ht="15.75" x14ac:dyDescent="0.25">
      <c r="A30" s="90"/>
      <c r="B30" s="90"/>
      <c r="C30" s="94"/>
      <c r="D30" s="94"/>
      <c r="E30" s="94"/>
      <c r="F30" s="89"/>
      <c r="G30" s="89"/>
      <c r="H30" s="89"/>
      <c r="I30" s="89"/>
      <c r="J30" s="89"/>
      <c r="K30" s="89"/>
      <c r="L30" s="89"/>
    </row>
    <row r="31" spans="1:12" ht="15.75" x14ac:dyDescent="0.25">
      <c r="A31" s="90"/>
      <c r="B31" s="90"/>
      <c r="C31" s="94"/>
      <c r="D31" s="94"/>
      <c r="E31" s="94"/>
      <c r="F31" s="89"/>
      <c r="G31" s="89"/>
      <c r="H31" s="89"/>
      <c r="I31" s="89"/>
      <c r="J31" s="89"/>
      <c r="K31" s="89"/>
      <c r="L31" s="89"/>
    </row>
    <row r="32" spans="1:12" ht="15.75" x14ac:dyDescent="0.25">
      <c r="A32" s="90"/>
      <c r="B32" s="89"/>
      <c r="C32" s="89"/>
      <c r="D32" s="89"/>
      <c r="E32" s="89"/>
      <c r="F32" s="89"/>
      <c r="G32" s="89"/>
      <c r="H32" s="89"/>
      <c r="I32" s="89"/>
      <c r="J32" s="89"/>
      <c r="K32" s="89"/>
      <c r="L32" s="89"/>
    </row>
    <row r="33" spans="1:12" ht="15.75" x14ac:dyDescent="0.25">
      <c r="A33" s="90"/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</row>
    <row r="34" spans="1:12" ht="15.75" x14ac:dyDescent="0.25">
      <c r="A34" s="13"/>
      <c r="B34" s="13"/>
      <c r="C34" s="95"/>
      <c r="D34" s="94"/>
      <c r="E34" s="94"/>
      <c r="F34" s="89"/>
      <c r="G34" s="89"/>
      <c r="H34" s="89"/>
      <c r="I34" s="89"/>
      <c r="J34" s="89"/>
      <c r="K34" s="89"/>
      <c r="L34" s="89"/>
    </row>
    <row r="35" spans="1:12" ht="15.75" x14ac:dyDescent="0.25">
      <c r="A35" s="89"/>
      <c r="B35" s="89"/>
      <c r="C35" s="95"/>
      <c r="D35" s="94"/>
      <c r="E35" s="179"/>
      <c r="F35" s="89"/>
      <c r="G35" s="89"/>
      <c r="H35" s="89"/>
      <c r="I35" s="89"/>
      <c r="J35" s="89"/>
      <c r="K35" s="89"/>
      <c r="L35" s="89"/>
    </row>
    <row r="36" spans="1:12" ht="15.75" x14ac:dyDescent="0.25">
      <c r="A36" s="89"/>
      <c r="B36" s="89"/>
      <c r="C36" s="95"/>
      <c r="D36" s="94"/>
      <c r="E36" s="179"/>
      <c r="F36" s="89"/>
      <c r="G36" s="89"/>
      <c r="H36" s="89"/>
      <c r="I36" s="89"/>
      <c r="J36" s="89"/>
      <c r="K36" s="89"/>
      <c r="L36" s="89"/>
    </row>
    <row r="37" spans="1:12" ht="15.75" x14ac:dyDescent="0.25">
      <c r="A37" s="89"/>
      <c r="B37" s="89"/>
      <c r="C37" s="95"/>
      <c r="D37" s="94"/>
      <c r="E37" s="179"/>
      <c r="F37" s="89"/>
      <c r="G37" s="89"/>
      <c r="H37" s="89"/>
      <c r="I37" s="89"/>
      <c r="J37" s="89"/>
      <c r="K37" s="89"/>
      <c r="L37" s="89"/>
    </row>
    <row r="38" spans="1:12" ht="15.75" x14ac:dyDescent="0.25">
      <c r="A38" s="89"/>
      <c r="B38" s="89"/>
      <c r="C38" s="95"/>
      <c r="D38" s="95"/>
      <c r="E38" s="89"/>
      <c r="F38" s="89"/>
      <c r="G38" s="89"/>
      <c r="H38" s="89"/>
      <c r="I38" s="89"/>
      <c r="J38" s="89"/>
      <c r="K38" s="89"/>
      <c r="L38" s="89"/>
    </row>
  </sheetData>
  <mergeCells count="1">
    <mergeCell ref="C2:E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B1:W43"/>
  <sheetViews>
    <sheetView workbookViewId="0">
      <selection activeCell="O34" sqref="O34"/>
    </sheetView>
  </sheetViews>
  <sheetFormatPr defaultRowHeight="15" x14ac:dyDescent="0.25"/>
  <cols>
    <col min="1" max="1" width="9.28515625"/>
    <col min="2" max="2" width="41.5703125" customWidth="1"/>
    <col min="3" max="3" width="20.5703125" customWidth="1"/>
    <col min="5" max="5" width="9.28515625"/>
    <col min="7" max="7" width="10.5703125" style="3" bestFit="1" customWidth="1"/>
    <col min="9" max="9" width="10.5703125" style="3" bestFit="1" customWidth="1"/>
    <col min="11" max="11" width="13" style="2" customWidth="1"/>
    <col min="13" max="13" width="9.28515625"/>
    <col min="15" max="15" width="11.28515625" customWidth="1"/>
    <col min="19" max="19" width="12" customWidth="1"/>
    <col min="23" max="23" width="10.85546875" customWidth="1"/>
  </cols>
  <sheetData>
    <row r="1" spans="2:23" ht="15.75" thickBot="1" x14ac:dyDescent="0.3"/>
    <row r="2" spans="2:23" ht="17.25" thickTop="1" thickBot="1" x14ac:dyDescent="0.3">
      <c r="B2" s="72" t="s">
        <v>46</v>
      </c>
      <c r="C2" s="73"/>
      <c r="D2" s="235" t="s">
        <v>98</v>
      </c>
      <c r="E2" s="236"/>
      <c r="F2" s="236"/>
      <c r="G2" s="237"/>
      <c r="H2" s="235" t="s">
        <v>99</v>
      </c>
      <c r="I2" s="236"/>
      <c r="J2" s="236"/>
      <c r="K2" s="237"/>
      <c r="L2" s="235" t="s">
        <v>100</v>
      </c>
      <c r="M2" s="236"/>
      <c r="N2" s="236"/>
      <c r="O2" s="237"/>
      <c r="P2" s="235" t="s">
        <v>101</v>
      </c>
      <c r="Q2" s="236"/>
      <c r="R2" s="236"/>
      <c r="S2" s="237"/>
      <c r="T2" s="235" t="s">
        <v>102</v>
      </c>
      <c r="U2" s="236"/>
      <c r="V2" s="236"/>
      <c r="W2" s="237"/>
    </row>
    <row r="3" spans="2:23" ht="16.5" thickTop="1" thickBot="1" x14ac:dyDescent="0.3">
      <c r="B3" s="74"/>
      <c r="C3" s="82"/>
      <c r="D3" s="75" t="s">
        <v>47</v>
      </c>
      <c r="E3" s="76" t="s">
        <v>48</v>
      </c>
      <c r="F3" s="76" t="s">
        <v>49</v>
      </c>
      <c r="G3" s="77" t="s">
        <v>106</v>
      </c>
      <c r="H3" s="75" t="s">
        <v>47</v>
      </c>
      <c r="I3" s="76" t="s">
        <v>48</v>
      </c>
      <c r="J3" s="76" t="s">
        <v>49</v>
      </c>
      <c r="K3" s="77" t="s">
        <v>106</v>
      </c>
      <c r="L3" s="75" t="s">
        <v>47</v>
      </c>
      <c r="M3" s="76" t="s">
        <v>48</v>
      </c>
      <c r="N3" s="76" t="s">
        <v>49</v>
      </c>
      <c r="O3" s="77" t="s">
        <v>106</v>
      </c>
      <c r="P3" s="75" t="s">
        <v>47</v>
      </c>
      <c r="Q3" s="76" t="s">
        <v>48</v>
      </c>
      <c r="R3" s="76" t="s">
        <v>49</v>
      </c>
      <c r="S3" s="77" t="s">
        <v>50</v>
      </c>
      <c r="T3" s="75" t="s">
        <v>47</v>
      </c>
      <c r="U3" s="76" t="s">
        <v>48</v>
      </c>
      <c r="V3" s="76" t="s">
        <v>49</v>
      </c>
      <c r="W3" s="77" t="s">
        <v>106</v>
      </c>
    </row>
    <row r="4" spans="2:23" ht="15.75" x14ac:dyDescent="0.25">
      <c r="B4" s="97"/>
      <c r="C4" s="83"/>
      <c r="D4" s="10"/>
      <c r="G4" s="4" t="s">
        <v>1</v>
      </c>
      <c r="H4" s="10"/>
      <c r="I4" s="6"/>
      <c r="K4" s="4" t="s">
        <v>1</v>
      </c>
      <c r="L4" s="10"/>
      <c r="O4" s="4" t="s">
        <v>1</v>
      </c>
      <c r="P4" s="10"/>
      <c r="Q4" s="6"/>
      <c r="S4" s="4" t="s">
        <v>1</v>
      </c>
      <c r="T4" s="10"/>
      <c r="W4" s="4" t="s">
        <v>1</v>
      </c>
    </row>
    <row r="5" spans="2:23" ht="15.75" x14ac:dyDescent="0.25">
      <c r="B5" s="84"/>
      <c r="C5" s="89"/>
      <c r="D5" s="12"/>
      <c r="E5" s="1"/>
      <c r="F5" s="1"/>
      <c r="G5" s="4"/>
      <c r="H5" s="12"/>
      <c r="I5" s="1"/>
      <c r="J5" s="1"/>
      <c r="K5" s="4"/>
      <c r="L5" s="12"/>
      <c r="M5" s="1"/>
      <c r="N5" s="1"/>
      <c r="O5" s="4"/>
      <c r="P5" s="12"/>
      <c r="Q5" s="1"/>
      <c r="R5" s="1"/>
      <c r="S5" s="4"/>
      <c r="T5" s="12"/>
      <c r="U5" s="1"/>
      <c r="V5" s="1"/>
      <c r="W5" s="4">
        <f>(SUM(T5:V5)/30)*('Compensation analysis'!$C7*1.03^6)*1.3175</f>
        <v>0</v>
      </c>
    </row>
    <row r="6" spans="2:23" ht="15.75" x14ac:dyDescent="0.25">
      <c r="B6" s="84"/>
      <c r="C6" s="89"/>
      <c r="D6" s="12"/>
      <c r="E6" s="1"/>
      <c r="F6" s="1"/>
      <c r="G6"/>
      <c r="H6" s="12"/>
      <c r="I6" s="1"/>
      <c r="J6" s="1"/>
      <c r="K6"/>
      <c r="L6" s="12"/>
      <c r="M6" s="1"/>
      <c r="N6" s="1"/>
      <c r="P6" s="12"/>
      <c r="Q6" s="1"/>
      <c r="R6" s="1"/>
      <c r="T6" s="12"/>
      <c r="U6" s="1"/>
      <c r="V6" s="1"/>
      <c r="W6" s="11"/>
    </row>
    <row r="7" spans="2:23" ht="15.75" x14ac:dyDescent="0.25">
      <c r="B7" s="83"/>
      <c r="C7" s="89"/>
      <c r="D7" s="12"/>
      <c r="E7" s="1"/>
      <c r="F7" s="1"/>
      <c r="G7" s="4"/>
      <c r="H7" s="12"/>
      <c r="I7" s="1"/>
      <c r="J7" s="1"/>
      <c r="K7"/>
      <c r="L7" s="12"/>
      <c r="M7" s="1"/>
      <c r="N7" s="1"/>
      <c r="P7" s="12"/>
      <c r="Q7" s="1"/>
      <c r="R7" s="1"/>
      <c r="T7" s="12"/>
      <c r="U7" s="1"/>
      <c r="V7" s="1"/>
      <c r="W7" s="11"/>
    </row>
    <row r="8" spans="2:23" ht="15.75" x14ac:dyDescent="0.25">
      <c r="B8" s="84"/>
      <c r="C8" s="89"/>
      <c r="D8" s="12"/>
      <c r="E8" s="1"/>
      <c r="F8" s="1"/>
      <c r="G8" s="4"/>
      <c r="H8" s="12"/>
      <c r="I8" s="1"/>
      <c r="J8" s="1"/>
      <c r="K8" s="4"/>
      <c r="L8" s="12"/>
      <c r="M8" s="1"/>
      <c r="N8" s="1"/>
      <c r="O8" s="4"/>
      <c r="Q8" s="1"/>
      <c r="R8" s="1"/>
      <c r="S8" s="4"/>
      <c r="U8" s="1"/>
      <c r="V8" s="1"/>
      <c r="W8" s="4">
        <f>(SUM(T8:V8)/30)*('Compensation analysis'!$C10*1.03^6)*1.3175</f>
        <v>0</v>
      </c>
    </row>
    <row r="9" spans="2:23" ht="15.75" x14ac:dyDescent="0.25">
      <c r="B9" s="84"/>
      <c r="C9" s="89"/>
      <c r="D9" s="12"/>
      <c r="E9" s="1"/>
      <c r="F9" s="1"/>
      <c r="G9" s="4"/>
      <c r="H9" s="12"/>
      <c r="I9" s="1"/>
      <c r="J9" s="1"/>
      <c r="K9" s="4"/>
      <c r="L9" s="12"/>
      <c r="M9" s="1"/>
      <c r="N9" s="100"/>
      <c r="O9" s="4"/>
      <c r="P9" s="1"/>
      <c r="Q9" s="100"/>
      <c r="R9" s="100"/>
      <c r="S9" s="4"/>
      <c r="T9" s="1"/>
      <c r="U9" s="100"/>
      <c r="V9" s="100"/>
      <c r="W9" s="4">
        <f>(SUM(T9:V9))*('Compensation analysis'!$C11*1.03^6)*1.2575</f>
        <v>0</v>
      </c>
    </row>
    <row r="10" spans="2:23" ht="15.75" x14ac:dyDescent="0.25">
      <c r="B10" s="84"/>
      <c r="C10" s="89"/>
      <c r="D10" s="12"/>
      <c r="E10" s="1"/>
      <c r="F10" s="1"/>
      <c r="G10" s="4"/>
      <c r="H10" s="12"/>
      <c r="I10" s="1"/>
      <c r="J10" s="1"/>
      <c r="K10" s="4"/>
      <c r="L10" s="12"/>
      <c r="M10" s="1"/>
      <c r="N10" s="100"/>
      <c r="O10" s="4"/>
      <c r="P10" s="12"/>
      <c r="Q10" s="100"/>
      <c r="R10" s="100"/>
      <c r="S10" s="4"/>
      <c r="T10" s="102"/>
      <c r="U10" s="100"/>
      <c r="V10" s="100"/>
      <c r="W10" s="4">
        <f>(SUM(T10:V10)/30)*('Compensation analysis'!$C12*1.03^6)*1.3175</f>
        <v>0</v>
      </c>
    </row>
    <row r="11" spans="2:23" ht="15.75" x14ac:dyDescent="0.25">
      <c r="B11" s="84"/>
      <c r="C11" s="89"/>
      <c r="D11" s="12"/>
      <c r="E11" s="1"/>
      <c r="F11" s="1"/>
      <c r="G11" s="4"/>
      <c r="H11" s="12"/>
      <c r="I11" s="1"/>
      <c r="J11" s="1"/>
      <c r="K11" s="4"/>
      <c r="L11" s="12"/>
      <c r="M11" s="1"/>
      <c r="N11" s="100"/>
      <c r="O11" s="4"/>
      <c r="P11" s="12"/>
      <c r="Q11" s="100"/>
      <c r="R11" s="100"/>
      <c r="S11" s="4"/>
      <c r="T11" s="102"/>
      <c r="U11" s="100"/>
      <c r="V11" s="100"/>
      <c r="W11" s="4">
        <f>(SUM(T11:V11)/30)*('Compensation analysis'!$C13*1.03^6)*1.3175</f>
        <v>0</v>
      </c>
    </row>
    <row r="12" spans="2:23" ht="15.75" x14ac:dyDescent="0.25">
      <c r="B12" s="84"/>
      <c r="C12" s="89"/>
      <c r="D12" s="12"/>
      <c r="E12" s="1"/>
      <c r="F12" s="1"/>
      <c r="G12" s="4"/>
      <c r="H12" s="12"/>
      <c r="I12" s="1"/>
      <c r="J12" s="1"/>
      <c r="K12" s="4"/>
      <c r="L12" s="12"/>
      <c r="M12" s="100"/>
      <c r="N12" s="100"/>
      <c r="O12" s="4"/>
      <c r="P12" s="12"/>
      <c r="Q12" s="100"/>
      <c r="R12" s="100"/>
      <c r="S12" s="4"/>
      <c r="T12" s="102"/>
      <c r="U12" s="100"/>
      <c r="V12" s="100"/>
      <c r="W12" s="4">
        <f>(SUM(T12:V12))*('Compensation analysis'!$C14*1.03^6)*1.2575</f>
        <v>0</v>
      </c>
    </row>
    <row r="13" spans="2:23" ht="15.75" x14ac:dyDescent="0.25">
      <c r="B13" s="84"/>
      <c r="C13" s="89"/>
      <c r="D13" s="12"/>
      <c r="E13" s="1"/>
      <c r="F13" s="1"/>
      <c r="G13" s="4"/>
      <c r="H13" s="12"/>
      <c r="I13" s="1"/>
      <c r="J13" s="1"/>
      <c r="K13" s="4"/>
      <c r="L13" s="12"/>
      <c r="M13" s="100"/>
      <c r="N13" s="100"/>
      <c r="O13" s="4"/>
      <c r="P13" s="12"/>
      <c r="Q13" s="100"/>
      <c r="R13" s="100"/>
      <c r="S13" s="4"/>
      <c r="U13" s="1"/>
      <c r="V13" s="100"/>
      <c r="W13" s="4">
        <f>(SUM(T13:V13)/30)*('Compensation analysis'!$C15*1.03^6)*1.3175</f>
        <v>0</v>
      </c>
    </row>
    <row r="14" spans="2:23" ht="15.75" x14ac:dyDescent="0.25">
      <c r="B14" s="84"/>
      <c r="C14" s="89"/>
      <c r="D14" s="12"/>
      <c r="E14" s="1"/>
      <c r="F14" s="1"/>
      <c r="G14" s="4"/>
      <c r="H14" s="12"/>
      <c r="I14" s="1"/>
      <c r="J14" s="1"/>
      <c r="K14" s="4"/>
      <c r="L14" s="12"/>
      <c r="M14" s="100"/>
      <c r="N14" s="100"/>
      <c r="O14" s="4"/>
      <c r="P14" s="12"/>
      <c r="Q14" s="100"/>
      <c r="R14" s="100"/>
      <c r="S14" s="4"/>
      <c r="U14" s="100"/>
      <c r="V14" s="100"/>
      <c r="W14" s="4">
        <f>(SUM(T14:V14)/30)*('Compensation analysis'!$C16*1.03^6)*1.3175</f>
        <v>0</v>
      </c>
    </row>
    <row r="15" spans="2:23" ht="15.75" x14ac:dyDescent="0.25">
      <c r="B15" s="84"/>
      <c r="C15" s="89"/>
      <c r="D15" s="12"/>
      <c r="E15" s="1"/>
      <c r="F15" s="1"/>
      <c r="G15" s="4"/>
      <c r="H15" s="12"/>
      <c r="I15" s="1"/>
      <c r="J15" s="1"/>
      <c r="K15" s="4"/>
      <c r="L15" s="12"/>
      <c r="M15" s="100"/>
      <c r="N15" s="100"/>
      <c r="O15" s="4"/>
      <c r="P15" s="12"/>
      <c r="Q15" s="100"/>
      <c r="R15" s="100"/>
      <c r="S15" s="4"/>
      <c r="T15" s="102"/>
      <c r="U15" s="100"/>
      <c r="V15" s="100"/>
      <c r="W15" s="4">
        <f>(SUM(T15:V15)/30)*('Compensation analysis'!$C17*1.03^6)*1.3175</f>
        <v>0</v>
      </c>
    </row>
    <row r="16" spans="2:23" ht="15.75" x14ac:dyDescent="0.25">
      <c r="B16" s="84"/>
      <c r="C16" s="90"/>
      <c r="D16" s="12"/>
      <c r="E16" s="1"/>
      <c r="F16" s="1"/>
      <c r="G16" s="4"/>
      <c r="H16" s="12"/>
      <c r="I16" s="1"/>
      <c r="J16" s="7"/>
      <c r="K16" s="4"/>
      <c r="L16" s="12"/>
      <c r="M16" s="100"/>
      <c r="N16" s="100"/>
      <c r="O16" s="4"/>
      <c r="P16" s="12"/>
      <c r="Q16" s="100"/>
      <c r="R16" s="100"/>
      <c r="S16" s="4"/>
      <c r="U16" s="100"/>
      <c r="V16" s="100"/>
      <c r="W16" s="4">
        <f>(SUM(T16:V16)/30)*('Compensation analysis'!$C18*1.03^6)*1.3175</f>
        <v>0</v>
      </c>
    </row>
    <row r="17" spans="2:23" ht="15.75" x14ac:dyDescent="0.25">
      <c r="B17" s="84"/>
      <c r="C17" s="89"/>
      <c r="D17" s="12"/>
      <c r="E17" s="1"/>
      <c r="F17" s="1"/>
      <c r="G17" s="4"/>
      <c r="H17" s="12"/>
      <c r="I17" s="1"/>
      <c r="J17" s="7"/>
      <c r="K17" s="4"/>
      <c r="L17" s="12"/>
      <c r="M17" s="100"/>
      <c r="N17" s="7"/>
      <c r="O17" s="4"/>
      <c r="P17" s="12"/>
      <c r="Q17" s="7"/>
      <c r="R17" s="7"/>
      <c r="S17" s="4"/>
      <c r="T17" s="12"/>
      <c r="U17" s="7"/>
      <c r="V17" s="7"/>
      <c r="W17" s="4"/>
    </row>
    <row r="18" spans="2:23" ht="15.75" x14ac:dyDescent="0.25">
      <c r="B18" s="83"/>
      <c r="C18" s="89"/>
      <c r="D18" s="12"/>
      <c r="E18" s="1"/>
      <c r="F18" s="1"/>
      <c r="G18" s="4"/>
      <c r="H18" s="12"/>
      <c r="I18" s="1"/>
      <c r="J18" s="7"/>
      <c r="K18" s="4"/>
      <c r="L18" s="12"/>
      <c r="M18" s="100"/>
      <c r="N18" s="7"/>
      <c r="O18" s="4"/>
      <c r="P18" s="12"/>
      <c r="Q18" s="7"/>
      <c r="R18" s="7"/>
      <c r="S18" s="4"/>
      <c r="T18" s="12"/>
      <c r="U18" s="7"/>
      <c r="V18" s="7"/>
      <c r="W18" s="4"/>
    </row>
    <row r="19" spans="2:23" ht="15.75" x14ac:dyDescent="0.25">
      <c r="B19" s="84"/>
      <c r="C19" s="89"/>
      <c r="D19" s="12"/>
      <c r="E19" s="1"/>
      <c r="F19" s="1"/>
      <c r="G19" s="4"/>
      <c r="H19" s="12"/>
      <c r="I19" s="1"/>
      <c r="J19" s="7"/>
      <c r="K19" s="4"/>
      <c r="L19" s="12"/>
      <c r="M19" s="100"/>
      <c r="N19" s="7"/>
      <c r="O19" s="4"/>
      <c r="P19" s="12"/>
      <c r="Q19" s="7"/>
      <c r="R19" s="7"/>
      <c r="S19" s="4"/>
      <c r="T19" s="12"/>
      <c r="U19" s="7"/>
      <c r="V19" s="7"/>
      <c r="W19" s="4"/>
    </row>
    <row r="20" spans="2:23" ht="15.75" x14ac:dyDescent="0.25">
      <c r="B20" s="84"/>
      <c r="C20" s="90"/>
      <c r="D20" s="12"/>
      <c r="E20" s="1"/>
      <c r="F20" s="1"/>
      <c r="G20" s="4"/>
      <c r="H20" s="12"/>
      <c r="I20" s="1"/>
      <c r="J20" s="7"/>
      <c r="K20" s="4"/>
      <c r="L20" s="12"/>
      <c r="M20" s="100"/>
      <c r="N20" s="7"/>
      <c r="O20" s="4"/>
      <c r="P20" s="12"/>
      <c r="Q20" s="100"/>
      <c r="R20" s="7"/>
      <c r="S20" s="4"/>
      <c r="T20" s="12"/>
      <c r="U20" s="100"/>
      <c r="V20" s="7"/>
      <c r="W20" s="4">
        <f>(SUM(T20:V20)/30)*('Compensation analysis'!$C22*1.03^6)*1.3175</f>
        <v>0</v>
      </c>
    </row>
    <row r="21" spans="2:23" ht="15.75" x14ac:dyDescent="0.25">
      <c r="B21" s="84"/>
      <c r="C21" s="89"/>
      <c r="D21" s="12"/>
      <c r="E21" s="1"/>
      <c r="F21" s="1"/>
      <c r="G21" s="4"/>
      <c r="H21" s="12"/>
      <c r="I21" s="1"/>
      <c r="J21" s="5"/>
      <c r="K21" s="4"/>
      <c r="L21" s="12"/>
      <c r="M21" s="100"/>
      <c r="N21" s="5"/>
      <c r="O21" s="4"/>
      <c r="P21" s="12"/>
      <c r="Q21" s="100"/>
      <c r="R21" s="5"/>
      <c r="S21" s="4"/>
      <c r="T21" s="12"/>
      <c r="U21" s="100"/>
      <c r="V21" s="5"/>
      <c r="W21" s="4">
        <f>((SUM(T21:V21)/30)*('Compensation analysis'!$C23*1.03^6)*1.3175)/2</f>
        <v>0</v>
      </c>
    </row>
    <row r="22" spans="2:23" ht="15.75" x14ac:dyDescent="0.25">
      <c r="B22" s="84"/>
      <c r="C22" s="90"/>
      <c r="D22" s="12"/>
      <c r="E22" s="1"/>
      <c r="F22" s="1"/>
      <c r="G22" s="4"/>
      <c r="H22" s="12"/>
      <c r="I22" s="1"/>
      <c r="J22" s="5"/>
      <c r="K22" s="4"/>
      <c r="L22" s="12"/>
      <c r="M22" s="100"/>
      <c r="N22" s="5"/>
      <c r="O22" s="4"/>
      <c r="P22" s="12"/>
      <c r="Q22" s="100"/>
      <c r="R22" s="5"/>
      <c r="S22" s="4"/>
      <c r="T22" s="12"/>
      <c r="U22" s="100"/>
      <c r="V22" s="5"/>
      <c r="W22" s="4">
        <f>(SUM(T22:V22)/30)*('Compensation analysis'!$C24*1.03^6)*1.3175</f>
        <v>0</v>
      </c>
    </row>
    <row r="23" spans="2:23" ht="15.75" x14ac:dyDescent="0.25">
      <c r="B23" s="84"/>
      <c r="C23" s="90"/>
      <c r="D23" s="12"/>
      <c r="E23" s="1"/>
      <c r="F23" s="1"/>
      <c r="G23" s="4"/>
      <c r="H23" s="12"/>
      <c r="I23" s="1"/>
      <c r="J23" s="7"/>
      <c r="K23" s="4"/>
      <c r="L23" s="12"/>
      <c r="M23" s="1"/>
      <c r="N23" s="7"/>
      <c r="O23" s="4"/>
      <c r="P23" s="12"/>
      <c r="Q23" s="1"/>
      <c r="R23" s="7"/>
      <c r="S23" s="4"/>
      <c r="T23" s="12"/>
      <c r="U23" s="1"/>
      <c r="V23" s="7"/>
      <c r="W23" s="4">
        <f>(SUM(T23:V23)/30)*('Compensation analysis'!$C25*1.03^6)*1.3175</f>
        <v>0</v>
      </c>
    </row>
    <row r="24" spans="2:23" ht="15.75" x14ac:dyDescent="0.25">
      <c r="B24" s="99"/>
      <c r="C24" s="89"/>
      <c r="D24" s="12"/>
      <c r="E24" s="1"/>
      <c r="F24" s="1"/>
      <c r="G24" s="4"/>
      <c r="H24" s="12"/>
      <c r="I24" s="1"/>
      <c r="J24" s="7"/>
      <c r="K24" s="8"/>
      <c r="L24" s="12"/>
      <c r="M24" s="1"/>
      <c r="N24" s="7"/>
      <c r="O24" s="8"/>
      <c r="P24" s="12"/>
      <c r="Q24" s="1"/>
      <c r="R24" s="7"/>
      <c r="S24" s="8"/>
      <c r="T24" s="12"/>
      <c r="U24" s="1"/>
      <c r="V24" s="7"/>
      <c r="W24" s="8"/>
    </row>
    <row r="25" spans="2:23" ht="15.75" x14ac:dyDescent="0.25">
      <c r="B25" s="83"/>
      <c r="C25" s="89"/>
      <c r="D25" s="12"/>
      <c r="E25" s="1"/>
      <c r="F25" s="1"/>
      <c r="G25" s="4"/>
      <c r="H25" s="12"/>
      <c r="I25" s="1"/>
      <c r="J25" s="7"/>
      <c r="K25" s="8"/>
      <c r="L25" s="12"/>
      <c r="M25" s="1"/>
      <c r="N25" s="7"/>
      <c r="O25" s="8"/>
      <c r="P25" s="12"/>
      <c r="Q25" s="1"/>
      <c r="R25" s="7"/>
      <c r="S25" s="8"/>
      <c r="T25" s="12"/>
      <c r="U25" s="1"/>
      <c r="V25" s="7"/>
      <c r="W25" s="8"/>
    </row>
    <row r="26" spans="2:23" ht="15.75" x14ac:dyDescent="0.25">
      <c r="B26" s="99"/>
      <c r="C26" s="89"/>
      <c r="D26" s="12"/>
      <c r="E26" s="1"/>
      <c r="F26" s="1"/>
      <c r="G26"/>
      <c r="H26" s="12"/>
      <c r="I26" s="1"/>
      <c r="J26" s="1"/>
      <c r="K26"/>
      <c r="L26" s="12"/>
      <c r="M26" s="1"/>
      <c r="N26" s="1"/>
      <c r="P26" s="12"/>
      <c r="Q26" s="1"/>
      <c r="R26" s="1"/>
      <c r="T26" s="12"/>
      <c r="U26" s="1"/>
      <c r="V26" s="1"/>
      <c r="W26" s="11"/>
    </row>
    <row r="27" spans="2:23" ht="15.75" x14ac:dyDescent="0.25">
      <c r="B27" s="84"/>
      <c r="C27" s="89"/>
      <c r="D27" s="12"/>
      <c r="E27" s="1"/>
      <c r="F27" s="1"/>
      <c r="G27" s="4"/>
      <c r="H27" s="12"/>
      <c r="I27" s="1"/>
      <c r="J27" s="1"/>
      <c r="K27" s="4"/>
      <c r="L27" s="12"/>
      <c r="M27" s="1"/>
      <c r="N27" s="1"/>
      <c r="O27" s="4"/>
      <c r="P27" s="12"/>
      <c r="Q27" s="1"/>
      <c r="R27" s="1"/>
      <c r="S27" s="4"/>
      <c r="T27" s="12"/>
      <c r="U27" s="1"/>
      <c r="V27" s="1"/>
      <c r="W27" s="4">
        <f>(SUM(T27:V27)/30)*('Compensation analysis'!$C29*1.03^6)*1.3175</f>
        <v>0</v>
      </c>
    </row>
    <row r="28" spans="2:23" ht="15.75" x14ac:dyDescent="0.25">
      <c r="B28" s="84"/>
      <c r="C28" s="90"/>
      <c r="D28" s="12"/>
      <c r="E28" s="1"/>
      <c r="F28" s="1"/>
      <c r="G28" s="4"/>
      <c r="H28" s="12"/>
      <c r="I28" s="1"/>
      <c r="J28" s="1"/>
      <c r="K28" s="4"/>
      <c r="L28" s="12"/>
      <c r="M28" s="1"/>
      <c r="N28" s="1"/>
      <c r="O28" s="4"/>
      <c r="P28" s="12"/>
      <c r="Q28" s="1"/>
      <c r="R28" s="1"/>
      <c r="S28" s="4"/>
      <c r="T28" s="12"/>
      <c r="U28" s="1"/>
      <c r="V28" s="1"/>
      <c r="W28" s="4">
        <f>(SUM(T28:V28)/30)*('Compensation analysis'!$C30*1.03^6)*1.3175</f>
        <v>0</v>
      </c>
    </row>
    <row r="29" spans="2:23" ht="15.75" x14ac:dyDescent="0.25">
      <c r="B29" s="84"/>
      <c r="C29" s="90"/>
      <c r="D29" s="12"/>
      <c r="E29" s="1"/>
      <c r="F29" s="1"/>
      <c r="G29" s="4"/>
      <c r="H29" s="12"/>
      <c r="I29" s="1"/>
      <c r="J29" s="7"/>
      <c r="K29" s="4"/>
      <c r="L29" s="12"/>
      <c r="M29" s="1"/>
      <c r="N29" s="7"/>
      <c r="O29" s="4"/>
      <c r="P29" s="12"/>
      <c r="Q29" s="1"/>
      <c r="R29" s="7"/>
      <c r="S29" s="4"/>
      <c r="T29" s="12"/>
      <c r="U29" s="1"/>
      <c r="V29" s="7"/>
      <c r="W29" s="4">
        <f>(SUM(T29:V29)/30)*('Compensation analysis'!$C31*1.03^6)*1.3175</f>
        <v>0</v>
      </c>
    </row>
    <row r="30" spans="2:23" ht="15.75" x14ac:dyDescent="0.25">
      <c r="B30" s="84"/>
      <c r="C30" s="90"/>
      <c r="D30" s="12"/>
      <c r="E30" s="1"/>
      <c r="F30" s="1"/>
      <c r="G30" s="4"/>
      <c r="H30" s="1"/>
      <c r="I30" s="1"/>
      <c r="J30" s="7"/>
      <c r="K30" s="4"/>
      <c r="L30" s="1"/>
      <c r="M30" s="1"/>
      <c r="N30" s="7"/>
      <c r="O30" s="4"/>
      <c r="P30" s="1"/>
      <c r="Q30" s="1"/>
      <c r="R30" s="7"/>
      <c r="S30" s="4"/>
      <c r="T30" s="1"/>
      <c r="U30" s="1"/>
      <c r="V30" s="7"/>
      <c r="W30" s="4"/>
    </row>
    <row r="31" spans="2:23" ht="15.75" x14ac:dyDescent="0.25">
      <c r="B31" s="83"/>
      <c r="C31" s="90"/>
      <c r="D31" s="12"/>
      <c r="E31" s="1"/>
      <c r="F31" s="1"/>
      <c r="G31" s="4"/>
      <c r="H31" s="1"/>
      <c r="I31" s="1"/>
      <c r="J31" s="7"/>
      <c r="K31" s="4"/>
      <c r="L31" s="1"/>
      <c r="M31" s="1"/>
      <c r="N31" s="7"/>
      <c r="O31" s="4"/>
      <c r="P31" s="1"/>
      <c r="Q31" s="1"/>
      <c r="R31" s="7"/>
      <c r="S31" s="4"/>
      <c r="T31" s="1"/>
      <c r="U31" s="1"/>
      <c r="V31" s="7"/>
      <c r="W31" s="4"/>
    </row>
    <row r="32" spans="2:23" ht="15.75" x14ac:dyDescent="0.25">
      <c r="B32" s="84"/>
      <c r="C32" s="90"/>
      <c r="D32" s="12"/>
      <c r="E32" s="1"/>
      <c r="F32" s="1"/>
      <c r="G32" s="4"/>
      <c r="H32" s="1"/>
      <c r="I32" s="1"/>
      <c r="J32" s="7"/>
      <c r="K32" s="4"/>
      <c r="L32" s="1"/>
      <c r="M32" s="1"/>
      <c r="N32" s="7"/>
      <c r="O32" s="4"/>
      <c r="P32" s="1"/>
      <c r="Q32" s="7"/>
      <c r="R32" s="7"/>
      <c r="S32" s="4"/>
      <c r="T32" s="1"/>
      <c r="U32" s="1"/>
      <c r="V32" s="7"/>
      <c r="W32" s="4"/>
    </row>
    <row r="33" spans="2:23" ht="15.75" x14ac:dyDescent="0.25">
      <c r="B33" s="84"/>
      <c r="C33" s="90"/>
      <c r="D33" s="12"/>
      <c r="E33" s="1"/>
      <c r="F33" s="1"/>
      <c r="G33" s="4"/>
      <c r="H33" s="1"/>
      <c r="I33" s="1"/>
      <c r="J33" s="7"/>
      <c r="K33" s="4"/>
      <c r="L33" s="1"/>
      <c r="M33" s="1"/>
      <c r="N33" s="7"/>
      <c r="O33" s="4"/>
      <c r="P33" s="1"/>
      <c r="Q33" s="1"/>
      <c r="R33" s="1"/>
      <c r="S33" s="4"/>
      <c r="T33" s="1"/>
      <c r="U33" s="1"/>
      <c r="V33" s="1"/>
      <c r="W33" s="4">
        <f>(SUM(T33:V33)/30)*('Compensation analysis'!$C$25*1.03^6)*1.3175</f>
        <v>0</v>
      </c>
    </row>
    <row r="34" spans="2:23" ht="15.75" x14ac:dyDescent="0.25">
      <c r="B34" s="84"/>
      <c r="C34" s="90"/>
      <c r="D34" s="12"/>
      <c r="E34" s="1"/>
      <c r="F34" s="1"/>
      <c r="G34" s="4"/>
      <c r="H34" s="1"/>
      <c r="I34" s="1"/>
      <c r="J34" s="7"/>
      <c r="K34" s="4"/>
      <c r="L34" s="1"/>
      <c r="M34" s="1"/>
      <c r="N34" s="7"/>
      <c r="O34" s="4"/>
      <c r="P34" s="1"/>
      <c r="Q34" s="1"/>
      <c r="R34" s="1"/>
      <c r="S34" s="4"/>
      <c r="T34" s="1"/>
      <c r="U34" s="1"/>
      <c r="V34" s="1"/>
      <c r="W34" s="4">
        <f>(SUM(T34:V34)/30)*('Compensation analysis'!$C$25*1.03^6)*1.3175</f>
        <v>0</v>
      </c>
    </row>
    <row r="35" spans="2:23" ht="15.75" x14ac:dyDescent="0.25">
      <c r="B35" s="84"/>
      <c r="C35" s="90"/>
      <c r="D35" s="12"/>
      <c r="E35" s="1"/>
      <c r="F35" s="1"/>
      <c r="G35" s="4"/>
      <c r="H35" s="1"/>
      <c r="I35" s="1"/>
      <c r="J35" s="7"/>
      <c r="K35" s="4"/>
      <c r="L35" s="1"/>
      <c r="M35" s="1"/>
      <c r="N35" s="7"/>
      <c r="O35" s="4"/>
      <c r="P35" s="1"/>
      <c r="Q35" s="7"/>
      <c r="R35" s="7"/>
      <c r="S35" s="4"/>
      <c r="T35" s="1"/>
      <c r="U35" s="1"/>
      <c r="V35" s="7"/>
      <c r="W35" s="4">
        <f>(SUM(T35:V35)/30)*('Compensation analysis'!$C$25*1.03^6)*1.3175</f>
        <v>0</v>
      </c>
    </row>
    <row r="36" spans="2:23" ht="15.75" thickBot="1" x14ac:dyDescent="0.3">
      <c r="B36" s="141"/>
      <c r="C36" s="140"/>
      <c r="D36" s="12"/>
      <c r="E36" s="1"/>
      <c r="F36" s="1"/>
      <c r="G36" s="4"/>
      <c r="H36" s="1"/>
      <c r="I36" s="9"/>
      <c r="J36" s="9"/>
      <c r="K36" s="78"/>
      <c r="L36" s="1"/>
      <c r="M36" s="1"/>
      <c r="N36" s="1"/>
      <c r="O36" s="11"/>
      <c r="S36" s="11"/>
      <c r="W36" s="11"/>
    </row>
    <row r="37" spans="2:23" ht="17.25" thickTop="1" thickBot="1" x14ac:dyDescent="0.3">
      <c r="B37" s="72" t="s">
        <v>43</v>
      </c>
      <c r="C37" s="85"/>
      <c r="D37" s="86"/>
      <c r="E37" s="139">
        <f>SUM(E5:E36)</f>
        <v>0</v>
      </c>
      <c r="F37" s="139">
        <f>SUM(F5:F36)</f>
        <v>0</v>
      </c>
      <c r="G37" s="88">
        <f>SUM(G5:G36)</f>
        <v>0</v>
      </c>
      <c r="H37" s="87"/>
      <c r="I37" s="139">
        <f>SUM(I5:I36)</f>
        <v>0</v>
      </c>
      <c r="J37" s="139">
        <f t="shared" ref="J37:K37" si="0">SUM(J5:J36)</f>
        <v>0</v>
      </c>
      <c r="K37" s="87">
        <f t="shared" si="0"/>
        <v>0</v>
      </c>
      <c r="L37" s="86"/>
      <c r="M37" s="139">
        <f t="shared" ref="M37:O37" si="1">SUM(M5:M36)</f>
        <v>0</v>
      </c>
      <c r="N37" s="139">
        <f t="shared" si="1"/>
        <v>0</v>
      </c>
      <c r="O37" s="88">
        <f t="shared" si="1"/>
        <v>0</v>
      </c>
      <c r="P37" s="87"/>
      <c r="Q37" s="139">
        <f t="shared" ref="Q37:S37" si="2">SUM(Q5:Q36)</f>
        <v>0</v>
      </c>
      <c r="R37" s="139">
        <f t="shared" si="2"/>
        <v>0</v>
      </c>
      <c r="S37" s="87">
        <f t="shared" si="2"/>
        <v>0</v>
      </c>
      <c r="T37" s="86"/>
      <c r="U37" s="139">
        <f t="shared" ref="U37:V37" si="3">SUM(U5:U36)</f>
        <v>0</v>
      </c>
      <c r="V37" s="139">
        <f t="shared" si="3"/>
        <v>0</v>
      </c>
      <c r="W37" s="88">
        <f t="shared" ref="W37" si="4">SUM(W5:W36)</f>
        <v>0</v>
      </c>
    </row>
    <row r="38" spans="2:23" ht="16.5" thickTop="1" x14ac:dyDescent="0.25">
      <c r="B38" s="66" t="s">
        <v>45</v>
      </c>
      <c r="C38" s="79"/>
      <c r="D38" s="79"/>
      <c r="E38" s="79"/>
      <c r="F38" s="79"/>
      <c r="G38" s="80">
        <f>('Compensation analysis'!$C34*1.03^2)*1.2775</f>
        <v>0</v>
      </c>
      <c r="H38" s="79"/>
      <c r="I38" s="81"/>
      <c r="J38" s="79"/>
      <c r="K38" s="80">
        <f>('Compensation analysis'!$C34*1.03^3)*1.2875</f>
        <v>0</v>
      </c>
      <c r="L38" s="79"/>
      <c r="M38" s="79"/>
      <c r="N38" s="79"/>
      <c r="O38" s="80">
        <f>('Compensation analysis'!$C34*1.03^4)*1.2975</f>
        <v>0</v>
      </c>
      <c r="P38" s="79"/>
      <c r="Q38" s="79"/>
      <c r="R38" s="79"/>
      <c r="S38" s="80">
        <f>('Compensation analysis'!$C34*1.03^5)*1.3075</f>
        <v>0</v>
      </c>
      <c r="T38" s="79"/>
      <c r="U38" s="79"/>
      <c r="V38" s="79"/>
      <c r="W38" s="80">
        <f>('Compensation analysis'!$C34*1.03^6)*1.3175</f>
        <v>0</v>
      </c>
    </row>
    <row r="39" spans="2:23" ht="15.75" thickBot="1" x14ac:dyDescent="0.3">
      <c r="B39" s="68"/>
      <c r="C39" s="69"/>
      <c r="D39" s="69"/>
      <c r="E39" s="69"/>
      <c r="F39" s="69"/>
      <c r="G39" s="70"/>
      <c r="H39" s="69"/>
      <c r="I39" s="70"/>
      <c r="J39" s="69"/>
      <c r="K39" s="70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69"/>
      <c r="W39" s="69"/>
    </row>
    <row r="40" spans="2:23" ht="15.75" thickTop="1" x14ac:dyDescent="0.25">
      <c r="B40" s="10" t="s">
        <v>56</v>
      </c>
    </row>
    <row r="41" spans="2:23" x14ac:dyDescent="0.25">
      <c r="B41" s="67" t="s">
        <v>57</v>
      </c>
      <c r="G41" s="6"/>
      <c r="I41" s="6"/>
      <c r="K41" s="6"/>
    </row>
    <row r="42" spans="2:23" ht="15.75" thickBot="1" x14ac:dyDescent="0.3">
      <c r="B42" s="68" t="s">
        <v>58</v>
      </c>
      <c r="C42" s="69"/>
      <c r="D42" s="69"/>
      <c r="E42" s="69"/>
      <c r="F42" s="69"/>
      <c r="G42" s="70"/>
      <c r="H42" s="69"/>
      <c r="I42" s="70"/>
      <c r="J42" s="69"/>
      <c r="K42" s="71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69"/>
      <c r="W42" s="69"/>
    </row>
    <row r="43" spans="2:23" ht="15.75" thickTop="1" x14ac:dyDescent="0.25"/>
  </sheetData>
  <mergeCells count="5">
    <mergeCell ref="D2:G2"/>
    <mergeCell ref="H2:K2"/>
    <mergeCell ref="L2:O2"/>
    <mergeCell ref="P2:S2"/>
    <mergeCell ref="T2:W2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B1:Q30"/>
  <sheetViews>
    <sheetView workbookViewId="0">
      <selection activeCell="D7" sqref="D7"/>
    </sheetView>
  </sheetViews>
  <sheetFormatPr defaultColWidth="8.85546875" defaultRowHeight="15" x14ac:dyDescent="0.25"/>
  <cols>
    <col min="2" max="2" width="41.5703125" customWidth="1"/>
    <col min="4" max="4" width="10.5703125" style="3" bestFit="1" customWidth="1"/>
  </cols>
  <sheetData>
    <row r="1" spans="2:17" ht="15.75" thickBot="1" x14ac:dyDescent="0.3"/>
    <row r="2" spans="2:17" ht="16.5" thickBot="1" x14ac:dyDescent="0.3">
      <c r="B2" s="13"/>
      <c r="C2" s="238" t="s">
        <v>98</v>
      </c>
      <c r="D2" s="239"/>
      <c r="E2" s="240"/>
      <c r="F2" s="238" t="s">
        <v>99</v>
      </c>
      <c r="G2" s="239"/>
      <c r="H2" s="240"/>
      <c r="I2" s="238" t="s">
        <v>100</v>
      </c>
      <c r="J2" s="239"/>
      <c r="K2" s="240"/>
      <c r="L2" s="238" t="s">
        <v>101</v>
      </c>
      <c r="M2" s="239"/>
      <c r="N2" s="240"/>
      <c r="O2" s="238" t="s">
        <v>102</v>
      </c>
      <c r="P2" s="239"/>
      <c r="Q2" s="240"/>
    </row>
    <row r="3" spans="2:17" ht="15.75" thickBot="1" x14ac:dyDescent="0.3">
      <c r="C3" s="151" t="s">
        <v>47</v>
      </c>
      <c r="D3" s="76" t="s">
        <v>48</v>
      </c>
      <c r="E3" s="152" t="s">
        <v>49</v>
      </c>
      <c r="F3" s="151" t="s">
        <v>47</v>
      </c>
      <c r="G3" s="76" t="s">
        <v>48</v>
      </c>
      <c r="H3" s="152" t="s">
        <v>49</v>
      </c>
      <c r="I3" s="151" t="s">
        <v>47</v>
      </c>
      <c r="J3" s="76" t="s">
        <v>48</v>
      </c>
      <c r="K3" s="152" t="s">
        <v>49</v>
      </c>
      <c r="L3" s="151" t="s">
        <v>47</v>
      </c>
      <c r="M3" s="76" t="s">
        <v>48</v>
      </c>
      <c r="N3" s="152" t="s">
        <v>49</v>
      </c>
      <c r="O3" s="151" t="s">
        <v>47</v>
      </c>
      <c r="P3" s="76" t="s">
        <v>48</v>
      </c>
      <c r="Q3" s="152" t="s">
        <v>49</v>
      </c>
    </row>
    <row r="4" spans="2:17" ht="15.75" x14ac:dyDescent="0.25">
      <c r="B4" s="168" t="s">
        <v>97</v>
      </c>
      <c r="C4" s="17"/>
      <c r="D4" s="40"/>
      <c r="E4" s="41"/>
      <c r="F4" s="17"/>
      <c r="G4" s="14"/>
      <c r="H4" s="41"/>
      <c r="I4" s="17"/>
      <c r="J4" s="40"/>
      <c r="K4" s="14"/>
      <c r="L4" s="17"/>
      <c r="M4" s="14"/>
      <c r="N4" s="41"/>
      <c r="O4" s="17"/>
      <c r="P4" s="14"/>
      <c r="Q4" s="41"/>
    </row>
    <row r="5" spans="2:17" ht="16.5" thickBot="1" x14ac:dyDescent="0.3">
      <c r="B5" s="171" t="s">
        <v>51</v>
      </c>
      <c r="C5" s="158"/>
      <c r="D5" s="162"/>
      <c r="E5" s="163"/>
      <c r="F5" s="158"/>
      <c r="G5" s="162"/>
      <c r="H5" s="163"/>
      <c r="I5" s="158"/>
      <c r="J5" s="162"/>
      <c r="K5" s="162"/>
      <c r="L5" s="158"/>
      <c r="M5" s="162"/>
      <c r="N5" s="163"/>
      <c r="O5" s="158"/>
      <c r="P5" s="162"/>
      <c r="Q5" s="163"/>
    </row>
    <row r="6" spans="2:17" ht="15.75" x14ac:dyDescent="0.25">
      <c r="B6" s="168" t="s">
        <v>44</v>
      </c>
      <c r="C6" s="172"/>
      <c r="D6" s="108"/>
      <c r="E6" s="173"/>
      <c r="F6" s="172"/>
      <c r="G6" s="108"/>
      <c r="H6" s="173"/>
      <c r="I6" s="172"/>
      <c r="J6" s="108"/>
      <c r="K6" s="108"/>
      <c r="L6" s="172"/>
      <c r="M6" s="108"/>
      <c r="N6" s="173"/>
      <c r="O6" s="172"/>
      <c r="P6" s="108"/>
      <c r="Q6" s="173"/>
    </row>
    <row r="7" spans="2:17" ht="15.75" x14ac:dyDescent="0.25">
      <c r="B7" s="169"/>
      <c r="C7" s="154"/>
      <c r="D7" s="1"/>
      <c r="E7" s="155"/>
      <c r="F7" s="154"/>
      <c r="G7" s="1"/>
      <c r="H7" s="155"/>
      <c r="I7" s="18"/>
      <c r="J7" s="1"/>
      <c r="K7" s="1"/>
      <c r="L7" s="18"/>
      <c r="M7" s="1"/>
      <c r="N7" s="155"/>
      <c r="O7" s="18"/>
      <c r="P7" s="1"/>
      <c r="Q7" s="155"/>
    </row>
    <row r="8" spans="2:17" ht="15.75" x14ac:dyDescent="0.25">
      <c r="B8" s="169"/>
      <c r="C8" s="154"/>
      <c r="D8" s="1"/>
      <c r="E8" s="155"/>
      <c r="F8" s="154"/>
      <c r="G8" s="1"/>
      <c r="H8" s="161"/>
      <c r="I8" s="154"/>
      <c r="J8" s="100"/>
      <c r="K8" s="100"/>
      <c r="L8" s="154"/>
      <c r="M8" s="100"/>
      <c r="N8" s="161"/>
      <c r="O8" s="154"/>
      <c r="P8" s="100"/>
      <c r="Q8" s="161"/>
    </row>
    <row r="9" spans="2:17" ht="15.75" x14ac:dyDescent="0.25">
      <c r="B9" s="169"/>
      <c r="C9" s="154"/>
      <c r="D9" s="1"/>
      <c r="E9" s="155"/>
      <c r="F9" s="154"/>
      <c r="G9" s="1"/>
      <c r="H9" s="161"/>
      <c r="I9" s="154"/>
      <c r="J9" s="100"/>
      <c r="K9" s="100"/>
      <c r="L9" s="154"/>
      <c r="M9" s="100"/>
      <c r="N9" s="161"/>
      <c r="O9" s="154"/>
      <c r="P9" s="100"/>
      <c r="Q9" s="161"/>
    </row>
    <row r="10" spans="2:17" ht="15.75" x14ac:dyDescent="0.25">
      <c r="B10" s="169"/>
      <c r="C10" s="154"/>
      <c r="D10" s="1"/>
      <c r="E10" s="155"/>
      <c r="F10" s="154"/>
      <c r="G10" s="1"/>
      <c r="H10" s="161"/>
      <c r="I10" s="154"/>
      <c r="J10" s="100"/>
      <c r="K10" s="100"/>
      <c r="L10" s="154"/>
      <c r="M10" s="100"/>
      <c r="N10" s="161"/>
      <c r="O10" s="154"/>
      <c r="P10" s="100"/>
      <c r="Q10" s="161"/>
    </row>
    <row r="11" spans="2:17" ht="15.75" x14ac:dyDescent="0.25">
      <c r="B11" s="169"/>
      <c r="C11" s="154"/>
      <c r="D11" s="1"/>
      <c r="E11" s="155"/>
      <c r="F11" s="154"/>
      <c r="G11" s="100"/>
      <c r="H11" s="161"/>
      <c r="I11" s="154"/>
      <c r="J11" s="100"/>
      <c r="K11" s="100"/>
      <c r="L11" s="154"/>
      <c r="M11" s="100"/>
      <c r="N11" s="161"/>
      <c r="O11" s="154"/>
      <c r="P11" s="100"/>
      <c r="Q11" s="161"/>
    </row>
    <row r="12" spans="2:17" ht="15.75" x14ac:dyDescent="0.25">
      <c r="B12" s="169"/>
      <c r="C12" s="154"/>
      <c r="D12" s="1"/>
      <c r="E12" s="155"/>
      <c r="F12" s="154"/>
      <c r="G12" s="100"/>
      <c r="H12" s="161"/>
      <c r="I12" s="154"/>
      <c r="J12" s="100"/>
      <c r="K12" s="100"/>
      <c r="L12" s="18"/>
      <c r="M12" s="1"/>
      <c r="N12" s="161"/>
      <c r="O12" s="18"/>
      <c r="P12" s="1"/>
      <c r="Q12" s="161"/>
    </row>
    <row r="13" spans="2:17" ht="15.75" x14ac:dyDescent="0.25">
      <c r="B13" s="169"/>
      <c r="C13" s="154"/>
      <c r="D13" s="1"/>
      <c r="E13" s="155"/>
      <c r="F13" s="154"/>
      <c r="G13" s="100"/>
      <c r="H13" s="161"/>
      <c r="I13" s="154"/>
      <c r="J13" s="100"/>
      <c r="K13" s="100"/>
      <c r="L13" s="18"/>
      <c r="M13" s="100"/>
      <c r="N13" s="161"/>
      <c r="O13" s="18"/>
      <c r="P13" s="100"/>
      <c r="Q13" s="161"/>
    </row>
    <row r="14" spans="2:17" ht="15.75" x14ac:dyDescent="0.25">
      <c r="B14" s="169"/>
      <c r="C14" s="154"/>
      <c r="D14" s="1"/>
      <c r="E14" s="155"/>
      <c r="F14" s="154"/>
      <c r="G14" s="100"/>
      <c r="H14" s="161"/>
      <c r="I14" s="154"/>
      <c r="J14" s="100"/>
      <c r="K14" s="100"/>
      <c r="L14" s="154"/>
      <c r="M14" s="100"/>
      <c r="N14" s="161"/>
      <c r="O14" s="154"/>
      <c r="P14" s="100"/>
      <c r="Q14" s="161"/>
    </row>
    <row r="15" spans="2:17" ht="16.5" thickBot="1" x14ac:dyDescent="0.3">
      <c r="B15" s="171"/>
      <c r="C15" s="158"/>
      <c r="D15" s="162"/>
      <c r="E15" s="160"/>
      <c r="F15" s="158"/>
      <c r="G15" s="174"/>
      <c r="H15" s="175"/>
      <c r="I15" s="158"/>
      <c r="J15" s="174"/>
      <c r="K15" s="174"/>
      <c r="L15" s="30"/>
      <c r="M15" s="174"/>
      <c r="N15" s="175"/>
      <c r="O15" s="30"/>
      <c r="P15" s="174"/>
      <c r="Q15" s="175"/>
    </row>
    <row r="16" spans="2:17" ht="15.75" x14ac:dyDescent="0.25">
      <c r="B16" s="168"/>
      <c r="C16" s="172"/>
      <c r="D16" s="108"/>
      <c r="E16" s="176"/>
      <c r="F16" s="172"/>
      <c r="G16" s="177"/>
      <c r="H16" s="176"/>
      <c r="I16" s="172"/>
      <c r="J16" s="178"/>
      <c r="K16" s="178"/>
      <c r="L16" s="172"/>
      <c r="M16" s="178"/>
      <c r="N16" s="176"/>
      <c r="O16" s="172"/>
      <c r="P16" s="178"/>
      <c r="Q16" s="176"/>
    </row>
    <row r="17" spans="2:17" ht="15.75" x14ac:dyDescent="0.25">
      <c r="B17" s="169"/>
      <c r="C17" s="154"/>
      <c r="D17" s="1"/>
      <c r="E17" s="156"/>
      <c r="F17" s="154"/>
      <c r="G17" s="100"/>
      <c r="H17" s="156"/>
      <c r="I17" s="154"/>
      <c r="J17" s="100"/>
      <c r="K17" s="7"/>
      <c r="L17" s="154"/>
      <c r="M17" s="100"/>
      <c r="N17" s="156"/>
      <c r="O17" s="154"/>
      <c r="P17" s="100"/>
      <c r="Q17" s="156"/>
    </row>
    <row r="18" spans="2:17" ht="15.75" x14ac:dyDescent="0.25">
      <c r="B18" s="169"/>
      <c r="C18" s="154"/>
      <c r="D18" s="1"/>
      <c r="E18" s="157"/>
      <c r="F18" s="154"/>
      <c r="G18" s="100"/>
      <c r="H18" s="157"/>
      <c r="I18" s="154"/>
      <c r="J18" s="100"/>
      <c r="K18" s="5"/>
      <c r="L18" s="154"/>
      <c r="M18" s="100"/>
      <c r="N18" s="157"/>
      <c r="O18" s="154"/>
      <c r="P18" s="100"/>
      <c r="Q18" s="157"/>
    </row>
    <row r="19" spans="2:17" ht="15.75" x14ac:dyDescent="0.25">
      <c r="B19" s="169"/>
      <c r="C19" s="154"/>
      <c r="D19" s="1"/>
      <c r="E19" s="157"/>
      <c r="F19" s="154"/>
      <c r="G19" s="100"/>
      <c r="H19" s="157"/>
      <c r="I19" s="154"/>
      <c r="J19" s="100"/>
      <c r="K19" s="5"/>
      <c r="L19" s="154"/>
      <c r="M19" s="100"/>
      <c r="N19" s="157"/>
      <c r="O19" s="154"/>
      <c r="P19" s="100"/>
      <c r="Q19" s="157"/>
    </row>
    <row r="20" spans="2:17" ht="16.5" thickBot="1" x14ac:dyDescent="0.3">
      <c r="B20" s="171"/>
      <c r="C20" s="158"/>
      <c r="D20" s="162"/>
      <c r="E20" s="160"/>
      <c r="F20" s="158"/>
      <c r="G20" s="162"/>
      <c r="H20" s="160"/>
      <c r="I20" s="158"/>
      <c r="J20" s="162"/>
      <c r="K20" s="159"/>
      <c r="L20" s="158"/>
      <c r="M20" s="162"/>
      <c r="N20" s="160"/>
      <c r="O20" s="158"/>
      <c r="P20" s="162"/>
      <c r="Q20" s="160"/>
    </row>
    <row r="21" spans="2:17" ht="15.75" x14ac:dyDescent="0.25">
      <c r="B21" s="168"/>
      <c r="C21" s="172"/>
      <c r="D21" s="108"/>
      <c r="E21" s="176"/>
      <c r="F21" s="172"/>
      <c r="G21" s="108"/>
      <c r="H21" s="176"/>
      <c r="I21" s="172"/>
      <c r="J21" s="108"/>
      <c r="K21" s="178"/>
      <c r="L21" s="172"/>
      <c r="M21" s="108"/>
      <c r="N21" s="176"/>
      <c r="O21" s="172"/>
      <c r="P21" s="108"/>
      <c r="Q21" s="176"/>
    </row>
    <row r="22" spans="2:17" ht="15.75" x14ac:dyDescent="0.25">
      <c r="B22" s="169"/>
      <c r="C22" s="154"/>
      <c r="D22" s="1"/>
      <c r="E22" s="155"/>
      <c r="F22" s="154"/>
      <c r="G22" s="1"/>
      <c r="H22" s="155"/>
      <c r="I22" s="154"/>
      <c r="J22" s="1"/>
      <c r="K22" s="1"/>
      <c r="L22" s="154"/>
      <c r="M22" s="1"/>
      <c r="N22" s="155"/>
      <c r="O22" s="154"/>
      <c r="P22" s="1"/>
      <c r="Q22" s="155"/>
    </row>
    <row r="23" spans="2:17" ht="15.75" x14ac:dyDescent="0.25">
      <c r="B23" s="169"/>
      <c r="C23" s="154"/>
      <c r="D23" s="1"/>
      <c r="E23" s="155"/>
      <c r="F23" s="154"/>
      <c r="G23" s="1"/>
      <c r="H23" s="155"/>
      <c r="I23" s="154"/>
      <c r="J23" s="1"/>
      <c r="K23" s="1"/>
      <c r="L23" s="154"/>
      <c r="M23" s="1"/>
      <c r="N23" s="155"/>
      <c r="O23" s="154"/>
      <c r="P23" s="1"/>
      <c r="Q23" s="155"/>
    </row>
    <row r="24" spans="2:17" ht="16.5" thickBot="1" x14ac:dyDescent="0.3">
      <c r="B24" s="171"/>
      <c r="C24" s="158"/>
      <c r="D24" s="162"/>
      <c r="E24" s="160"/>
      <c r="F24" s="158"/>
      <c r="G24" s="162"/>
      <c r="H24" s="160"/>
      <c r="I24" s="158"/>
      <c r="J24" s="162"/>
      <c r="K24" s="159"/>
      <c r="L24" s="158"/>
      <c r="M24" s="162"/>
      <c r="N24" s="160"/>
      <c r="O24" s="158"/>
      <c r="P24" s="162"/>
      <c r="Q24" s="160"/>
    </row>
    <row r="25" spans="2:17" ht="15.75" x14ac:dyDescent="0.25">
      <c r="B25" s="170" t="s">
        <v>52</v>
      </c>
      <c r="C25" s="154"/>
      <c r="D25" s="1"/>
      <c r="E25" s="7"/>
      <c r="F25" s="172"/>
      <c r="G25" s="108"/>
      <c r="H25" s="176"/>
      <c r="I25" s="1"/>
      <c r="J25" s="1"/>
      <c r="K25" s="7"/>
      <c r="L25" s="154"/>
      <c r="M25" s="1"/>
      <c r="N25" s="156"/>
      <c r="O25" s="154"/>
      <c r="P25" s="1"/>
      <c r="Q25" s="156"/>
    </row>
    <row r="26" spans="2:17" ht="15.75" x14ac:dyDescent="0.25">
      <c r="B26" s="169" t="s">
        <v>53</v>
      </c>
      <c r="C26" s="154"/>
      <c r="D26" s="1"/>
      <c r="E26" s="7"/>
      <c r="F26" s="154"/>
      <c r="G26" s="1"/>
      <c r="H26" s="156"/>
      <c r="I26" s="1"/>
      <c r="J26" s="1"/>
      <c r="K26" s="1"/>
      <c r="L26" s="154"/>
      <c r="M26" s="1"/>
      <c r="N26" s="155"/>
      <c r="O26" s="154"/>
      <c r="P26" s="1"/>
      <c r="Q26" s="155"/>
    </row>
    <row r="27" spans="2:17" ht="15.75" x14ac:dyDescent="0.25">
      <c r="B27" s="169" t="s">
        <v>54</v>
      </c>
      <c r="C27" s="154"/>
      <c r="D27" s="1"/>
      <c r="E27" s="7"/>
      <c r="F27" s="154"/>
      <c r="G27" s="1"/>
      <c r="H27" s="156"/>
      <c r="I27" s="1"/>
      <c r="J27" s="1"/>
      <c r="K27" s="1"/>
      <c r="L27" s="154"/>
      <c r="M27" s="1"/>
      <c r="N27" s="155"/>
      <c r="O27" s="154"/>
      <c r="P27" s="1"/>
      <c r="Q27" s="155"/>
    </row>
    <row r="28" spans="2:17" ht="16.5" thickBot="1" x14ac:dyDescent="0.3">
      <c r="B28" s="171" t="s">
        <v>55</v>
      </c>
      <c r="C28" s="154"/>
      <c r="D28" s="1"/>
      <c r="E28" s="7"/>
      <c r="F28" s="154"/>
      <c r="G28" s="1"/>
      <c r="H28" s="156"/>
      <c r="I28" s="1"/>
      <c r="J28" s="7"/>
      <c r="K28" s="7"/>
      <c r="L28" s="154"/>
      <c r="M28" s="1"/>
      <c r="N28" s="156"/>
      <c r="O28" s="154"/>
      <c r="P28" s="1"/>
      <c r="Q28" s="156"/>
    </row>
    <row r="29" spans="2:17" ht="16.5" thickBot="1" x14ac:dyDescent="0.3">
      <c r="B29" s="153" t="s">
        <v>43</v>
      </c>
      <c r="C29" s="164"/>
      <c r="D29" s="165">
        <f>SUM(D5:D28)</f>
        <v>0</v>
      </c>
      <c r="E29" s="165">
        <f>SUM(E5:E28)</f>
        <v>0</v>
      </c>
      <c r="F29" s="166"/>
      <c r="G29" s="165">
        <f>SUM(G5:G28)</f>
        <v>0</v>
      </c>
      <c r="H29" s="167">
        <f>SUM(H5:H28)</f>
        <v>0</v>
      </c>
      <c r="I29" s="164"/>
      <c r="J29" s="165">
        <f>SUM(J5:J28)</f>
        <v>0</v>
      </c>
      <c r="K29" s="165">
        <f>SUM(K5:K28)</f>
        <v>0</v>
      </c>
      <c r="L29" s="166"/>
      <c r="M29" s="165">
        <f>SUM(M5:M28)</f>
        <v>0</v>
      </c>
      <c r="N29" s="167">
        <f>SUM(N5:N28)</f>
        <v>0</v>
      </c>
      <c r="O29" s="166"/>
      <c r="P29" s="165">
        <f>SUM(P5:P28)</f>
        <v>0</v>
      </c>
      <c r="Q29" s="167">
        <f>SUM(Q5:Q28)</f>
        <v>0</v>
      </c>
    </row>
    <row r="30" spans="2:17" x14ac:dyDescent="0.25">
      <c r="B30" s="10"/>
      <c r="D30" s="6"/>
    </row>
  </sheetData>
  <mergeCells count="5">
    <mergeCell ref="C2:E2"/>
    <mergeCell ref="F2:H2"/>
    <mergeCell ref="I2:K2"/>
    <mergeCell ref="L2:N2"/>
    <mergeCell ref="O2:Q2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B1:Q18"/>
  <sheetViews>
    <sheetView workbookViewId="0">
      <selection activeCell="E10" sqref="E10"/>
    </sheetView>
  </sheetViews>
  <sheetFormatPr defaultRowHeight="15" x14ac:dyDescent="0.25"/>
  <cols>
    <col min="2" max="2" width="39.140625" customWidth="1"/>
  </cols>
  <sheetData>
    <row r="1" spans="2:17" ht="15.75" thickBot="1" x14ac:dyDescent="0.3">
      <c r="G1" s="3"/>
    </row>
    <row r="2" spans="2:17" ht="17.25" thickTop="1" thickBot="1" x14ac:dyDescent="0.3">
      <c r="B2" s="104" t="s">
        <v>59</v>
      </c>
      <c r="C2" s="238" t="s">
        <v>98</v>
      </c>
      <c r="D2" s="239"/>
      <c r="E2" s="240"/>
      <c r="F2" s="238" t="s">
        <v>99</v>
      </c>
      <c r="G2" s="239"/>
      <c r="H2" s="240"/>
      <c r="I2" s="238" t="s">
        <v>100</v>
      </c>
      <c r="J2" s="239"/>
      <c r="K2" s="240"/>
      <c r="L2" s="238" t="s">
        <v>101</v>
      </c>
      <c r="M2" s="239"/>
      <c r="N2" s="239"/>
      <c r="O2" s="238" t="s">
        <v>102</v>
      </c>
      <c r="P2" s="239"/>
      <c r="Q2" s="240"/>
    </row>
    <row r="3" spans="2:17" ht="15.75" thickBot="1" x14ac:dyDescent="0.3">
      <c r="B3" s="74"/>
      <c r="C3" s="75" t="s">
        <v>47</v>
      </c>
      <c r="D3" s="76" t="s">
        <v>48</v>
      </c>
      <c r="E3" s="76" t="s">
        <v>49</v>
      </c>
      <c r="F3" s="75" t="s">
        <v>47</v>
      </c>
      <c r="G3" s="76" t="s">
        <v>48</v>
      </c>
      <c r="H3" s="76" t="s">
        <v>49</v>
      </c>
      <c r="I3" s="75" t="s">
        <v>47</v>
      </c>
      <c r="J3" s="76" t="s">
        <v>48</v>
      </c>
      <c r="K3" s="76" t="s">
        <v>49</v>
      </c>
      <c r="L3" s="75" t="s">
        <v>47</v>
      </c>
      <c r="M3" s="76" t="s">
        <v>48</v>
      </c>
      <c r="N3" s="76" t="s">
        <v>49</v>
      </c>
      <c r="O3" s="151" t="s">
        <v>47</v>
      </c>
      <c r="P3" s="76" t="s">
        <v>48</v>
      </c>
      <c r="Q3" s="152" t="s">
        <v>49</v>
      </c>
    </row>
    <row r="4" spans="2:17" ht="15.75" x14ac:dyDescent="0.25">
      <c r="B4" s="97"/>
      <c r="C4" s="10"/>
      <c r="F4" s="10"/>
      <c r="G4" s="6"/>
      <c r="I4" s="10"/>
      <c r="L4" s="10"/>
      <c r="M4" s="6"/>
      <c r="O4" s="18"/>
      <c r="Q4" s="62"/>
    </row>
    <row r="5" spans="2:17" ht="15.75" x14ac:dyDescent="0.25">
      <c r="B5" s="83" t="s">
        <v>60</v>
      </c>
      <c r="C5" s="12"/>
      <c r="D5" s="1"/>
      <c r="E5" s="1"/>
      <c r="F5" s="12"/>
      <c r="G5" s="1"/>
      <c r="H5" s="1"/>
      <c r="I5" s="12"/>
      <c r="J5" s="1"/>
      <c r="K5" s="1"/>
      <c r="L5" s="12"/>
      <c r="M5" s="1"/>
      <c r="N5" s="1"/>
      <c r="O5" s="154"/>
      <c r="P5" s="1"/>
      <c r="Q5" s="155"/>
    </row>
    <row r="6" spans="2:17" ht="15.75" x14ac:dyDescent="0.25">
      <c r="B6" s="105" t="s">
        <v>61</v>
      </c>
      <c r="C6" s="12"/>
      <c r="D6" s="1"/>
      <c r="E6" s="1">
        <v>0</v>
      </c>
      <c r="F6" s="12"/>
      <c r="G6" s="1">
        <v>0</v>
      </c>
      <c r="H6" s="1">
        <v>0</v>
      </c>
      <c r="I6" s="12"/>
      <c r="J6" s="142">
        <v>0</v>
      </c>
      <c r="K6" s="1">
        <v>0</v>
      </c>
      <c r="L6" s="12"/>
      <c r="M6" s="1">
        <v>0</v>
      </c>
      <c r="N6" s="1">
        <v>0</v>
      </c>
      <c r="O6" s="154"/>
      <c r="P6" s="1">
        <v>0</v>
      </c>
      <c r="Q6" s="155">
        <v>0</v>
      </c>
    </row>
    <row r="7" spans="2:17" ht="15.75" x14ac:dyDescent="0.25">
      <c r="B7" s="105" t="s">
        <v>62</v>
      </c>
      <c r="C7" s="12"/>
      <c r="D7" s="1"/>
      <c r="E7" s="1"/>
      <c r="F7" s="12"/>
      <c r="G7" s="1"/>
      <c r="H7" s="142"/>
      <c r="I7" s="12"/>
      <c r="J7" s="142">
        <v>0</v>
      </c>
      <c r="K7" s="142">
        <v>0</v>
      </c>
      <c r="L7" s="12"/>
      <c r="M7" s="142">
        <v>0</v>
      </c>
      <c r="N7" s="142">
        <v>0</v>
      </c>
      <c r="O7" s="154"/>
      <c r="P7" s="142">
        <v>0</v>
      </c>
      <c r="Q7" s="189">
        <v>0</v>
      </c>
    </row>
    <row r="8" spans="2:17" ht="15.75" x14ac:dyDescent="0.25">
      <c r="B8" s="105" t="s">
        <v>63</v>
      </c>
      <c r="C8" s="12"/>
      <c r="D8" s="1"/>
      <c r="E8" s="1">
        <f>D8+E6-E7</f>
        <v>0</v>
      </c>
      <c r="F8" s="12"/>
      <c r="G8" s="1">
        <f>E8+G6-G7</f>
        <v>0</v>
      </c>
      <c r="H8" s="1">
        <f>G8+H6-H7</f>
        <v>0</v>
      </c>
      <c r="I8" s="12"/>
      <c r="J8" s="1">
        <f>H8+J6-J7</f>
        <v>0</v>
      </c>
      <c r="K8" s="1">
        <f>J8+K6-K7</f>
        <v>0</v>
      </c>
      <c r="L8" s="12"/>
      <c r="M8" s="1">
        <f>K8+M6-M7</f>
        <v>0</v>
      </c>
      <c r="N8" s="1">
        <f>M8+N6-N7</f>
        <v>0</v>
      </c>
      <c r="O8" s="154"/>
      <c r="P8" s="1">
        <f>N8+P6-P7</f>
        <v>0</v>
      </c>
      <c r="Q8" s="189">
        <f>P8+Q6-Q7</f>
        <v>0</v>
      </c>
    </row>
    <row r="9" spans="2:17" ht="15.75" x14ac:dyDescent="0.25">
      <c r="B9" s="105" t="s">
        <v>108</v>
      </c>
      <c r="C9" s="12"/>
      <c r="D9" s="1"/>
      <c r="E9" s="1">
        <v>0</v>
      </c>
      <c r="F9" s="12"/>
      <c r="G9" s="1">
        <v>0</v>
      </c>
      <c r="H9" s="1">
        <v>0</v>
      </c>
      <c r="I9" s="12"/>
      <c r="J9" s="1">
        <v>0</v>
      </c>
      <c r="K9" s="1">
        <v>0</v>
      </c>
      <c r="L9" s="12"/>
      <c r="M9" s="1">
        <v>0</v>
      </c>
      <c r="N9" s="1">
        <v>0</v>
      </c>
      <c r="O9" s="154"/>
      <c r="P9" s="1">
        <v>0</v>
      </c>
      <c r="Q9" s="155">
        <v>0</v>
      </c>
    </row>
    <row r="10" spans="2:17" ht="15.75" x14ac:dyDescent="0.25">
      <c r="B10" s="105" t="s">
        <v>64</v>
      </c>
      <c r="C10" s="12"/>
      <c r="D10" s="118"/>
      <c r="E10" s="118" t="e">
        <f>(((E8*E9)*3)+E6)/E8</f>
        <v>#DIV/0!</v>
      </c>
      <c r="F10" s="119"/>
      <c r="G10" s="118" t="e">
        <f t="shared" ref="G10:H10" si="0">(((G8*G9)*3)+G6)/G8</f>
        <v>#DIV/0!</v>
      </c>
      <c r="H10" s="118" t="e">
        <f t="shared" si="0"/>
        <v>#DIV/0!</v>
      </c>
      <c r="I10" s="119"/>
      <c r="J10" s="118" t="e">
        <f t="shared" ref="J10:K10" si="1">(((J8*J9)*3)+J6)/J8</f>
        <v>#DIV/0!</v>
      </c>
      <c r="K10" s="120" t="e">
        <f t="shared" si="1"/>
        <v>#DIV/0!</v>
      </c>
      <c r="L10" s="118"/>
      <c r="M10" s="118" t="e">
        <f t="shared" ref="M10:N10" si="2">(((M8*M9)*3)+M6)/M8</f>
        <v>#DIV/0!</v>
      </c>
      <c r="N10" s="118" t="e">
        <f t="shared" si="2"/>
        <v>#DIV/0!</v>
      </c>
      <c r="O10" s="190"/>
      <c r="P10" s="118" t="e">
        <f t="shared" ref="P10:Q10" si="3">(((P8*P9)*3)+P6)/P8</f>
        <v>#DIV/0!</v>
      </c>
      <c r="Q10" s="191" t="e">
        <f t="shared" si="3"/>
        <v>#DIV/0!</v>
      </c>
    </row>
    <row r="11" spans="2:17" ht="16.5" thickBot="1" x14ac:dyDescent="0.3">
      <c r="B11" s="98"/>
      <c r="C11" s="12"/>
      <c r="D11" s="1"/>
      <c r="E11" s="1"/>
      <c r="F11" s="12"/>
      <c r="G11" s="1"/>
      <c r="H11" s="1"/>
      <c r="I11" s="12"/>
      <c r="J11" s="1"/>
      <c r="K11" s="101"/>
      <c r="M11" s="1"/>
      <c r="N11" s="1"/>
      <c r="O11" s="18"/>
      <c r="P11" s="1"/>
      <c r="Q11" s="155"/>
    </row>
    <row r="12" spans="2:17" ht="15.75" x14ac:dyDescent="0.25">
      <c r="B12" s="106" t="s">
        <v>65</v>
      </c>
      <c r="C12" s="107"/>
      <c r="D12" s="108"/>
      <c r="E12" s="109" t="e">
        <f>E8*E10</f>
        <v>#DIV/0!</v>
      </c>
      <c r="F12" s="107"/>
      <c r="G12" s="144" t="e">
        <f>G8*G10</f>
        <v>#DIV/0!</v>
      </c>
      <c r="H12" s="144" t="e">
        <f>H8*H10</f>
        <v>#DIV/0!</v>
      </c>
      <c r="I12" s="107"/>
      <c r="J12" s="144" t="e">
        <f>J8*J10</f>
        <v>#DIV/0!</v>
      </c>
      <c r="K12" s="145" t="e">
        <f>K8*K10</f>
        <v>#DIV/0!</v>
      </c>
      <c r="L12" s="108"/>
      <c r="M12" s="144" t="e">
        <f>M8*M10</f>
        <v>#DIV/0!</v>
      </c>
      <c r="N12" s="144" t="e">
        <f>N8*N10</f>
        <v>#DIV/0!</v>
      </c>
      <c r="O12" s="172"/>
      <c r="P12" s="144" t="e">
        <f>P8*P10</f>
        <v>#DIV/0!</v>
      </c>
      <c r="Q12" s="192" t="e">
        <f>Q8*Q10</f>
        <v>#DIV/0!</v>
      </c>
    </row>
    <row r="13" spans="2:17" ht="15.75" x14ac:dyDescent="0.25">
      <c r="B13" s="106"/>
      <c r="C13" s="12"/>
      <c r="D13" s="1"/>
      <c r="E13" s="1"/>
      <c r="F13" s="12"/>
      <c r="G13" s="1"/>
      <c r="H13" s="1"/>
      <c r="I13" s="12"/>
      <c r="J13" s="100"/>
      <c r="K13" s="100"/>
      <c r="L13" s="12"/>
      <c r="M13" s="100"/>
      <c r="N13" s="100"/>
      <c r="O13" s="154"/>
      <c r="P13" s="100"/>
      <c r="Q13" s="161"/>
    </row>
    <row r="14" spans="2:17" ht="15.75" x14ac:dyDescent="0.25">
      <c r="B14" s="106" t="s">
        <v>66</v>
      </c>
      <c r="C14" s="12"/>
      <c r="D14" s="1"/>
      <c r="E14" s="114" t="e">
        <f>SUM(D12:E12)</f>
        <v>#DIV/0!</v>
      </c>
      <c r="F14" s="115"/>
      <c r="G14" s="114"/>
      <c r="H14" s="143" t="e">
        <f>SUM(G12:H12)</f>
        <v>#DIV/0!</v>
      </c>
      <c r="I14" s="115"/>
      <c r="J14" s="116"/>
      <c r="K14" s="143" t="e">
        <f>SUM(J12:K12)</f>
        <v>#DIV/0!</v>
      </c>
      <c r="L14" s="115"/>
      <c r="M14" s="116"/>
      <c r="N14" s="143" t="e">
        <f>SUM(M12:N12)</f>
        <v>#DIV/0!</v>
      </c>
      <c r="O14" s="193"/>
      <c r="P14" s="116"/>
      <c r="Q14" s="194" t="e">
        <f>SUM(P12:Q12)</f>
        <v>#DIV/0!</v>
      </c>
    </row>
    <row r="15" spans="2:17" ht="16.5" thickBot="1" x14ac:dyDescent="0.3">
      <c r="B15" s="110"/>
      <c r="C15" s="111"/>
      <c r="D15" s="112"/>
      <c r="E15" s="112"/>
      <c r="F15" s="111"/>
      <c r="G15" s="112"/>
      <c r="H15" s="113"/>
      <c r="I15" s="111"/>
      <c r="J15" s="113"/>
      <c r="K15" s="113"/>
      <c r="L15" s="111"/>
      <c r="M15" s="113"/>
      <c r="N15" s="113"/>
      <c r="O15" s="195"/>
      <c r="P15" s="113"/>
      <c r="Q15" s="196"/>
    </row>
    <row r="16" spans="2:17" ht="15.75" thickTop="1" x14ac:dyDescent="0.25">
      <c r="B16" s="117"/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197"/>
      <c r="P16" s="79"/>
      <c r="Q16" s="198"/>
    </row>
    <row r="17" spans="2:17" ht="15.75" thickBot="1" x14ac:dyDescent="0.3">
      <c r="B17" s="68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30"/>
      <c r="P17" s="15"/>
      <c r="Q17" s="31"/>
    </row>
    <row r="18" spans="2:17" ht="15.75" thickTop="1" x14ac:dyDescent="0.25"/>
  </sheetData>
  <mergeCells count="5">
    <mergeCell ref="C2:E2"/>
    <mergeCell ref="F2:H2"/>
    <mergeCell ref="I2:K2"/>
    <mergeCell ref="L2:N2"/>
    <mergeCell ref="O2:Q2"/>
  </mergeCells>
  <pageMargins left="0.7" right="0.7" top="0.75" bottom="0.75" header="0.3" footer="0.3"/>
  <pageSetup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3:V27"/>
  <sheetViews>
    <sheetView workbookViewId="0">
      <selection activeCell="I10" sqref="I10"/>
    </sheetView>
  </sheetViews>
  <sheetFormatPr defaultRowHeight="15" x14ac:dyDescent="0.25"/>
  <cols>
    <col min="4" max="4" width="10.85546875" customWidth="1"/>
  </cols>
  <sheetData>
    <row r="3" spans="2:22" x14ac:dyDescent="0.25">
      <c r="D3" t="s">
        <v>67</v>
      </c>
      <c r="E3" t="s">
        <v>43</v>
      </c>
      <c r="F3" t="s">
        <v>68</v>
      </c>
      <c r="G3" t="s">
        <v>69</v>
      </c>
      <c r="H3" t="s">
        <v>70</v>
      </c>
      <c r="I3" t="s">
        <v>70</v>
      </c>
      <c r="J3" t="s">
        <v>70</v>
      </c>
      <c r="L3" t="s">
        <v>71</v>
      </c>
    </row>
    <row r="4" spans="2:22" x14ac:dyDescent="0.25">
      <c r="D4" t="s">
        <v>72</v>
      </c>
      <c r="E4" t="s">
        <v>72</v>
      </c>
      <c r="F4" t="s">
        <v>73</v>
      </c>
      <c r="G4" t="s">
        <v>74</v>
      </c>
      <c r="H4" t="s">
        <v>75</v>
      </c>
      <c r="I4" t="s">
        <v>76</v>
      </c>
      <c r="J4" t="s">
        <v>77</v>
      </c>
      <c r="L4" t="s">
        <v>78</v>
      </c>
      <c r="M4" t="s">
        <v>79</v>
      </c>
      <c r="N4" t="s">
        <v>80</v>
      </c>
      <c r="O4" t="s">
        <v>81</v>
      </c>
      <c r="P4" t="s">
        <v>82</v>
      </c>
      <c r="Q4" t="s">
        <v>83</v>
      </c>
      <c r="R4" t="s">
        <v>84</v>
      </c>
    </row>
    <row r="5" spans="2:22" x14ac:dyDescent="0.25">
      <c r="B5">
        <v>2016</v>
      </c>
      <c r="C5" t="s">
        <v>48</v>
      </c>
      <c r="D5">
        <v>20</v>
      </c>
      <c r="E5">
        <f>D5</f>
        <v>20</v>
      </c>
      <c r="G5" s="2">
        <f>E5*$C$19</f>
        <v>42</v>
      </c>
      <c r="H5" s="2">
        <f>ROUNDUP(G5/$C$20,0)</f>
        <v>2</v>
      </c>
      <c r="I5" s="2">
        <f>H5-J5</f>
        <v>2</v>
      </c>
      <c r="L5" s="2">
        <f>SUM(M20:M21)*D5</f>
        <v>3.0000000000000004</v>
      </c>
      <c r="M5" s="2">
        <f>$M$22*$D5</f>
        <v>3</v>
      </c>
      <c r="N5" s="2">
        <f>$M$23*$D5</f>
        <v>8</v>
      </c>
      <c r="O5" s="2">
        <f>$M$24*$D5</f>
        <v>3</v>
      </c>
      <c r="P5" s="2">
        <f>$M$25*$D5</f>
        <v>2</v>
      </c>
      <c r="Q5" s="2">
        <f>$M$26*$D5</f>
        <v>1</v>
      </c>
    </row>
    <row r="6" spans="2:22" x14ac:dyDescent="0.25">
      <c r="B6">
        <v>2017</v>
      </c>
      <c r="C6" t="s">
        <v>85</v>
      </c>
      <c r="D6">
        <v>10</v>
      </c>
      <c r="E6">
        <f>E5+D6</f>
        <v>30</v>
      </c>
      <c r="G6">
        <f t="shared" ref="G6:G14" si="0">E6*$C$19</f>
        <v>63</v>
      </c>
      <c r="H6" s="2">
        <v>4</v>
      </c>
      <c r="I6" s="2">
        <f t="shared" ref="I6:I14" si="1">H6-J6</f>
        <v>4</v>
      </c>
      <c r="L6" s="2">
        <f>$M$20*$D6</f>
        <v>0.5</v>
      </c>
      <c r="M6" s="2">
        <f>$M$21*$D6</f>
        <v>1</v>
      </c>
      <c r="N6" s="2">
        <f>$M$22*$D6</f>
        <v>1.5</v>
      </c>
      <c r="O6" s="2">
        <f>$M$23*$D6</f>
        <v>4</v>
      </c>
      <c r="P6" s="2">
        <f>ROUNDDOWN($M$24*$D6,0)</f>
        <v>1</v>
      </c>
      <c r="Q6" s="2">
        <f>$M$25*$D6</f>
        <v>1</v>
      </c>
      <c r="R6" s="2"/>
    </row>
    <row r="7" spans="2:22" x14ac:dyDescent="0.25">
      <c r="C7" t="s">
        <v>48</v>
      </c>
      <c r="D7">
        <v>25</v>
      </c>
      <c r="E7">
        <f>E6+D7</f>
        <v>55</v>
      </c>
      <c r="G7" s="2">
        <f t="shared" si="0"/>
        <v>115.5</v>
      </c>
      <c r="H7" s="2">
        <f t="shared" ref="H7:H14" si="2">ROUNDUP(G7/$C$20,0)</f>
        <v>4</v>
      </c>
      <c r="I7" s="2">
        <v>4</v>
      </c>
      <c r="J7">
        <v>2</v>
      </c>
      <c r="M7" s="2">
        <f>$M$20*$D7</f>
        <v>1.25</v>
      </c>
      <c r="N7" s="2">
        <f>$M$21*$D7</f>
        <v>2.5</v>
      </c>
      <c r="O7" s="2">
        <f>$M$22*$D7</f>
        <v>3.75</v>
      </c>
      <c r="P7" s="2">
        <f>$M$23*$D7</f>
        <v>10</v>
      </c>
      <c r="Q7" s="2">
        <f>$M$24*$D7</f>
        <v>3.75</v>
      </c>
      <c r="R7" s="2">
        <f>$M$25*$D7</f>
        <v>2.5</v>
      </c>
    </row>
    <row r="8" spans="2:22" x14ac:dyDescent="0.25">
      <c r="B8">
        <v>2018</v>
      </c>
      <c r="C8" t="s">
        <v>85</v>
      </c>
      <c r="D8">
        <v>13</v>
      </c>
      <c r="E8">
        <f>E7+D8</f>
        <v>68</v>
      </c>
      <c r="F8" s="2">
        <f>L15</f>
        <v>3.5000000000000004</v>
      </c>
      <c r="G8" s="2">
        <f t="shared" si="0"/>
        <v>142.80000000000001</v>
      </c>
      <c r="H8" s="2">
        <f t="shared" si="2"/>
        <v>5</v>
      </c>
      <c r="I8" s="2">
        <v>4</v>
      </c>
      <c r="J8">
        <v>4</v>
      </c>
      <c r="N8" s="2">
        <f>$M$20*$D8</f>
        <v>0.65</v>
      </c>
      <c r="O8" s="2">
        <f>$M$21*$D8</f>
        <v>1.3</v>
      </c>
      <c r="P8" s="2">
        <f>$M$22*$D8</f>
        <v>1.95</v>
      </c>
      <c r="Q8" s="2">
        <f>$M$23*$D8</f>
        <v>5.2</v>
      </c>
      <c r="R8" s="2">
        <f>$M$24*$D8</f>
        <v>1.95</v>
      </c>
    </row>
    <row r="9" spans="2:22" x14ac:dyDescent="0.25">
      <c r="C9" t="s">
        <v>48</v>
      </c>
      <c r="D9">
        <v>30</v>
      </c>
      <c r="E9" s="2">
        <f>E8+D9-F8</f>
        <v>94.5</v>
      </c>
      <c r="F9" s="2">
        <f>M15</f>
        <v>5.25</v>
      </c>
      <c r="G9" s="2">
        <f t="shared" si="0"/>
        <v>198.45000000000002</v>
      </c>
      <c r="H9" s="2">
        <f t="shared" si="2"/>
        <v>7</v>
      </c>
      <c r="I9" s="2">
        <f t="shared" si="1"/>
        <v>4</v>
      </c>
      <c r="J9">
        <v>3</v>
      </c>
      <c r="O9" s="2">
        <f>$M$20*$D9</f>
        <v>1.5</v>
      </c>
      <c r="P9" s="2">
        <f>$M$21*$D9</f>
        <v>3</v>
      </c>
      <c r="Q9" s="2">
        <f>$M$22*$D9</f>
        <v>4.5</v>
      </c>
      <c r="R9" s="2">
        <f>$M$23*$D9</f>
        <v>12</v>
      </c>
      <c r="S9" s="2"/>
    </row>
    <row r="10" spans="2:22" x14ac:dyDescent="0.25">
      <c r="B10">
        <v>2019</v>
      </c>
      <c r="C10" t="s">
        <v>85</v>
      </c>
      <c r="D10">
        <v>15</v>
      </c>
      <c r="E10" s="2">
        <f t="shared" ref="E10:E14" si="3">E9+D10-F9</f>
        <v>104.25</v>
      </c>
      <c r="F10" s="2">
        <f>N15</f>
        <v>12.65</v>
      </c>
      <c r="G10" s="2">
        <f t="shared" si="0"/>
        <v>218.92500000000001</v>
      </c>
      <c r="H10" s="2">
        <f t="shared" si="2"/>
        <v>8</v>
      </c>
      <c r="I10" s="2">
        <f t="shared" si="1"/>
        <v>4</v>
      </c>
      <c r="J10">
        <v>4</v>
      </c>
      <c r="P10" s="2">
        <f>$M$20*$D10</f>
        <v>0.75</v>
      </c>
      <c r="Q10" s="2">
        <f>$M$21*$D10</f>
        <v>1.5</v>
      </c>
      <c r="R10" s="2">
        <f>$M$22*$D10</f>
        <v>2.25</v>
      </c>
      <c r="S10" s="2"/>
      <c r="T10" s="2"/>
    </row>
    <row r="11" spans="2:22" x14ac:dyDescent="0.25">
      <c r="C11" t="s">
        <v>48</v>
      </c>
      <c r="D11">
        <v>35</v>
      </c>
      <c r="E11" s="2">
        <f t="shared" si="3"/>
        <v>126.6</v>
      </c>
      <c r="F11" s="2">
        <f>O15</f>
        <v>13.55</v>
      </c>
      <c r="G11" s="2">
        <f t="shared" si="0"/>
        <v>265.86</v>
      </c>
      <c r="H11" s="2">
        <f t="shared" si="2"/>
        <v>9</v>
      </c>
      <c r="I11" s="2">
        <f t="shared" si="1"/>
        <v>5</v>
      </c>
      <c r="J11">
        <v>4</v>
      </c>
      <c r="Q11" s="2">
        <f>$M$20*$D11</f>
        <v>1.75</v>
      </c>
      <c r="R11" s="2">
        <f>$M$21*$D11</f>
        <v>3.5</v>
      </c>
      <c r="S11" s="2"/>
      <c r="T11" s="2"/>
      <c r="U11" s="2"/>
    </row>
    <row r="12" spans="2:22" x14ac:dyDescent="0.25">
      <c r="B12">
        <v>2010</v>
      </c>
      <c r="C12" t="s">
        <v>85</v>
      </c>
      <c r="D12">
        <v>17</v>
      </c>
      <c r="E12" s="2">
        <f t="shared" si="3"/>
        <v>130.04999999999998</v>
      </c>
      <c r="F12" s="2">
        <f>P15</f>
        <v>18.7</v>
      </c>
      <c r="G12" s="2">
        <f t="shared" si="0"/>
        <v>273.10499999999996</v>
      </c>
      <c r="H12" s="2">
        <f t="shared" si="2"/>
        <v>10</v>
      </c>
      <c r="I12" s="2">
        <f t="shared" si="1"/>
        <v>6</v>
      </c>
      <c r="J12">
        <v>4</v>
      </c>
      <c r="R12" s="2">
        <f>$M$20*$D12</f>
        <v>0.85000000000000009</v>
      </c>
      <c r="S12" s="2"/>
      <c r="T12" s="2"/>
      <c r="U12" s="2"/>
      <c r="V12" s="2"/>
    </row>
    <row r="13" spans="2:22" x14ac:dyDescent="0.25">
      <c r="C13" t="s">
        <v>48</v>
      </c>
      <c r="D13">
        <v>40</v>
      </c>
      <c r="E13" s="2">
        <f t="shared" si="3"/>
        <v>151.35</v>
      </c>
      <c r="F13" s="2">
        <f>Q15</f>
        <v>18.7</v>
      </c>
      <c r="G13" s="2">
        <f t="shared" si="0"/>
        <v>317.83499999999998</v>
      </c>
      <c r="H13" s="2">
        <f t="shared" si="2"/>
        <v>11</v>
      </c>
      <c r="I13" s="2">
        <f t="shared" si="1"/>
        <v>6</v>
      </c>
      <c r="J13">
        <v>5</v>
      </c>
    </row>
    <row r="14" spans="2:22" x14ac:dyDescent="0.25">
      <c r="B14">
        <v>2021</v>
      </c>
      <c r="C14" t="s">
        <v>85</v>
      </c>
      <c r="D14">
        <v>20</v>
      </c>
      <c r="E14" s="2">
        <f t="shared" si="3"/>
        <v>152.65</v>
      </c>
      <c r="F14" s="2">
        <f>R15</f>
        <v>23.05</v>
      </c>
      <c r="G14" s="2">
        <f t="shared" si="0"/>
        <v>320.565</v>
      </c>
      <c r="H14" s="2">
        <f t="shared" si="2"/>
        <v>11</v>
      </c>
      <c r="I14" s="2">
        <f t="shared" si="1"/>
        <v>6</v>
      </c>
      <c r="J14">
        <v>5</v>
      </c>
    </row>
    <row r="15" spans="2:22" x14ac:dyDescent="0.25">
      <c r="L15" s="2">
        <f t="shared" ref="L15:R15" si="4">SUM(L5:L14)</f>
        <v>3.5000000000000004</v>
      </c>
      <c r="M15" s="2">
        <f t="shared" si="4"/>
        <v>5.25</v>
      </c>
      <c r="N15" s="2">
        <f t="shared" si="4"/>
        <v>12.65</v>
      </c>
      <c r="O15" s="2">
        <f t="shared" si="4"/>
        <v>13.55</v>
      </c>
      <c r="P15" s="2">
        <f t="shared" si="4"/>
        <v>18.7</v>
      </c>
      <c r="Q15" s="2">
        <f t="shared" si="4"/>
        <v>18.7</v>
      </c>
      <c r="R15" s="2">
        <f t="shared" si="4"/>
        <v>23.05</v>
      </c>
    </row>
    <row r="18" spans="3:13" x14ac:dyDescent="0.25">
      <c r="L18" t="s">
        <v>68</v>
      </c>
      <c r="M18" t="s">
        <v>86</v>
      </c>
    </row>
    <row r="19" spans="3:13" x14ac:dyDescent="0.25">
      <c r="C19">
        <v>2.1</v>
      </c>
      <c r="L19" t="s">
        <v>87</v>
      </c>
    </row>
    <row r="20" spans="3:13" x14ac:dyDescent="0.25">
      <c r="C20">
        <v>30</v>
      </c>
      <c r="L20">
        <v>3</v>
      </c>
      <c r="M20">
        <v>0.05</v>
      </c>
    </row>
    <row r="21" spans="3:13" x14ac:dyDescent="0.25">
      <c r="L21">
        <v>4</v>
      </c>
      <c r="M21">
        <v>0.1</v>
      </c>
    </row>
    <row r="22" spans="3:13" x14ac:dyDescent="0.25">
      <c r="L22">
        <v>5</v>
      </c>
      <c r="M22">
        <v>0.15</v>
      </c>
    </row>
    <row r="23" spans="3:13" x14ac:dyDescent="0.25">
      <c r="L23">
        <v>6</v>
      </c>
      <c r="M23">
        <v>0.4</v>
      </c>
    </row>
    <row r="24" spans="3:13" x14ac:dyDescent="0.25">
      <c r="L24">
        <v>7</v>
      </c>
      <c r="M24">
        <v>0.15</v>
      </c>
    </row>
    <row r="25" spans="3:13" x14ac:dyDescent="0.25">
      <c r="L25">
        <v>8</v>
      </c>
      <c r="M25">
        <v>0.1</v>
      </c>
    </row>
    <row r="26" spans="3:13" x14ac:dyDescent="0.25">
      <c r="L26">
        <v>12</v>
      </c>
      <c r="M26">
        <v>0.05</v>
      </c>
    </row>
    <row r="27" spans="3:13" x14ac:dyDescent="0.25">
      <c r="M27">
        <f>SUM(M20:M26)</f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Breakeven analysis</vt:lpstr>
      <vt:lpstr>Compensation analysis</vt:lpstr>
      <vt:lpstr>Course analysis</vt:lpstr>
      <vt:lpstr>Course analysis (short)</vt:lpstr>
      <vt:lpstr>Estimated CHP</vt:lpstr>
      <vt:lpstr>Sheet1</vt:lpstr>
    </vt:vector>
  </TitlesOfParts>
  <Manager/>
  <Company>MSCD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hathornj</dc:creator>
  <cp:keywords/>
  <dc:description/>
  <cp:lastModifiedBy>Gunther, Brian</cp:lastModifiedBy>
  <cp:revision/>
  <dcterms:created xsi:type="dcterms:W3CDTF">2013-12-09T22:36:25Z</dcterms:created>
  <dcterms:modified xsi:type="dcterms:W3CDTF">2023-07-17T20:51:44Z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S Version">
    <vt:lpwstr>20.4</vt:lpwstr>
  </property>
</Properties>
</file>