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tables/table13.xml" ContentType="application/vnd.openxmlformats-officedocument.spreadsheetml.table+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harts/chart10.xml" ContentType="application/vnd.openxmlformats-officedocument.drawingml.chart+xml"/>
  <Override PartName="/xl/drawings/drawing8.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harts/chart13.xml" ContentType="application/vnd.openxmlformats-officedocument.drawingml.chart+xml"/>
  <Override PartName="/xl/drawings/drawing10.xml" ContentType="application/vnd.openxmlformats-officedocument.drawing+xml"/>
  <Override PartName="/xl/tables/table24.xml" ContentType="application/vnd.openxmlformats-officedocument.spreadsheetml.table+xml"/>
  <Override PartName="/xl/charts/chart14.xml" ContentType="application/vnd.openxmlformats-officedocument.drawingml.chart+xml"/>
  <Override PartName="/xl/drawings/drawing11.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15.xml" ContentType="application/vnd.openxmlformats-officedocument.drawingml.chart+xml"/>
  <Override PartName="/xl/drawings/drawing12.xml" ContentType="application/vnd.openxmlformats-officedocument.drawing+xml"/>
  <Override PartName="/xl/tables/table27.xml" ContentType="application/vnd.openxmlformats-officedocument.spreadsheetml.table+xml"/>
  <Override PartName="/xl/charts/chart16.xml" ContentType="application/vnd.openxmlformats-officedocument.drawingml.chart+xml"/>
  <Override PartName="/xl/charts/chart17.xml" ContentType="application/vnd.openxmlformats-officedocument.drawingml.chart+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workbookProtection workbookPassword="8E6E" lockStructure="1"/>
  <bookViews>
    <workbookView showSheetTabs="0" xWindow="-15" yWindow="1620" windowWidth="12975" windowHeight="8070" tabRatio="949"/>
  </bookViews>
  <sheets>
    <sheet name="Intro" sheetId="57" r:id="rId1"/>
    <sheet name="Methods" sheetId="40" r:id="rId2"/>
    <sheet name="Demos" sheetId="21" r:id="rId3"/>
    <sheet name="Climate and Harassment" sheetId="26" r:id="rId4"/>
    <sheet name="Prevention Training" sheetId="27" r:id="rId5"/>
    <sheet name="SV Experiences" sheetId="33" r:id="rId6"/>
    <sheet name="Perp Behavior" sheetId="32" r:id="rId7"/>
    <sheet name="Reporting" sheetId="34" r:id="rId8"/>
    <sheet name="Stalking and Harassment" sheetId="55" r:id="rId9"/>
    <sheet name="Intimate Partner Violence" sheetId="54" r:id="rId10"/>
    <sheet name="Community Behaviors" sheetId="53" r:id="rId11"/>
    <sheet name="Community Attitudes" sheetId="62" r:id="rId12"/>
    <sheet name="Resources " sheetId="56" r:id="rId13"/>
  </sheets>
  <definedNames>
    <definedName name="_xlnm._FilterDatabase" localSheetId="6" hidden="1">'Perp Behavior'!$Q$24:$R$33</definedName>
    <definedName name="_xlnm._FilterDatabase" localSheetId="7" hidden="1">Reporting!#REF!</definedName>
    <definedName name="abnormals">#REF!</definedName>
    <definedName name="action_group_var_sum">#REF!</definedName>
    <definedName name="affiliated_school">#REF!</definedName>
    <definedName name="amer_indian">#REF!</definedName>
    <definedName name="analytic_sample_size">#REF!</definedName>
    <definedName name="asian">#REF!</definedName>
    <definedName name="barrier_believe">#REF!</definedName>
    <definedName name="barrier_didnt_know">#REF!</definedName>
    <definedName name="barrier_forget">#REF!</definedName>
    <definedName name="barrier_harass">#REF!</definedName>
    <definedName name="barrier_illegal">#REF!</definedName>
    <definedName name="barrier_no_harm">#REF!</definedName>
    <definedName name="barrier_other">#REF!</definedName>
    <definedName name="barrier_proof">#REF!</definedName>
    <definedName name="barrier_serious">#REF!</definedName>
    <definedName name="barrier_shame">#REF!</definedName>
    <definedName name="barrier_trouble">#REF!</definedName>
    <definedName name="black">#REF!</definedName>
    <definedName name="canadian_race_var_sum">#REF!</definedName>
    <definedName name="citizenship">#REF!</definedName>
    <definedName name="class_standing">#REF!</definedName>
    <definedName name="climate_admins_welfare">#REF!</definedName>
    <definedName name="climate_close">#REF!</definedName>
    <definedName name="climate_faculty_welfare">#REF!</definedName>
    <definedName name="climate_safe">#REF!</definedName>
    <definedName name="close_date">#REF!</definedName>
    <definedName name="completers">#REF!</definedName>
    <definedName name="concern_safety">#REF!</definedName>
    <definedName name="confident_administration">#REF!</definedName>
    <definedName name="confident_help">#REF!</definedName>
    <definedName name="confident_procedures">#REF!</definedName>
    <definedName name="confident_resources">#REF!</definedName>
    <definedName name="consent">#REF!</definedName>
    <definedName name="disquals">#REF!</definedName>
    <definedName name="experienced_ipv">#REF!</definedName>
    <definedName name="gender">#REF!</definedName>
    <definedName name="group_arts">#REF!</definedName>
    <definedName name="group_club">#REF!</definedName>
    <definedName name="group_cultural">#REF!</definedName>
    <definedName name="group_government">#REF!</definedName>
    <definedName name="group_greek">#REF!</definedName>
    <definedName name="group_intercollegiate">#REF!</definedName>
    <definedName name="group_intramural">#REF!</definedName>
    <definedName name="group_no">#REF!</definedName>
    <definedName name="group_other">#REF!</definedName>
    <definedName name="group_other_write">#REF!</definedName>
    <definedName name="group_var_sum">#REF!</definedName>
    <definedName name="harass_bribe_class">#REF!</definedName>
    <definedName name="harass_bribe_combo">#REF!</definedName>
    <definedName name="harass_bribe_never">#REF!</definedName>
    <definedName name="harass_bribe_other">#REF!</definedName>
    <definedName name="harass_bribe_social">#REF!</definedName>
    <definedName name="harass_comment_class">#REF!</definedName>
    <definedName name="harass_comment_never">#REF!</definedName>
    <definedName name="harass_comment_other">#REF!</definedName>
    <definedName name="harass_comment_social">#REF!</definedName>
    <definedName name="harass_crude_class">#REF!</definedName>
    <definedName name="harass_crude_combo">#REF!</definedName>
    <definedName name="harass_crude_never">#REF!</definedName>
    <definedName name="harass_crude_other">#REF!</definedName>
    <definedName name="harass_crude_social">#REF!</definedName>
    <definedName name="harass_dates">#REF!</definedName>
    <definedName name="harass_email">#REF!</definedName>
    <definedName name="harass_email_class">#REF!</definedName>
    <definedName name="harass_email_combo">#REF!</definedName>
    <definedName name="harass_email_never">#REF!</definedName>
    <definedName name="harass_email_other">#REF!</definedName>
    <definedName name="harass_email_social">#REF!</definedName>
    <definedName name="harass_jokes_class">#REF!</definedName>
    <definedName name="harass_jokes_combo">#REF!</definedName>
    <definedName name="harass_jokes_never">#REF!</definedName>
    <definedName name="harass_jokes_other">#REF!</definedName>
    <definedName name="harass_jokes_social">#REF!</definedName>
    <definedName name="harass_none">#REF!</definedName>
    <definedName name="harass_offensive">#REF!</definedName>
    <definedName name="harass_other">#REF!</definedName>
    <definedName name="harass_other_write">#REF!</definedName>
    <definedName name="harass_phone">#REF!</definedName>
    <definedName name="harass_photos">#REF!</definedName>
    <definedName name="harass_physically_harm">#REF!</definedName>
    <definedName name="harass_rel_affiliated">#REF!</definedName>
    <definedName name="harass_rel_expartner">#REF!</definedName>
    <definedName name="harass_rel_friend">#REF!</definedName>
    <definedName name="harass_rel_none">#REF!</definedName>
    <definedName name="harass_rel_partner">#REF!</definedName>
    <definedName name="harass_rel_peer">#REF!</definedName>
    <definedName name="harass_rel_prof">#REF!</definedName>
    <definedName name="harass_report_incident">#REF!</definedName>
    <definedName name="harass_report_resolve">#REF!</definedName>
    <definedName name="harass_response_believed">#REF!</definedName>
    <definedName name="harass_response_blamed">#REF!</definedName>
    <definedName name="harass_response_doubted">#REF!</definedName>
    <definedName name="harass_response_excused">#REF!</definedName>
    <definedName name="harass_response_forget">#REF!</definedName>
    <definedName name="harass_response_gather_info">#REF!</definedName>
    <definedName name="harass_response_supported">#REF!</definedName>
    <definedName name="harass_response_sympathetic">#REF!</definedName>
    <definedName name="harass_rumors">#REF!</definedName>
    <definedName name="harass_show_up">#REF!</definedName>
    <definedName name="harass_tell_advocate">#REF!</definedName>
    <definedName name="harass_tell_family">#REF!</definedName>
    <definedName name="harass_tell_friend">#REF!</definedName>
    <definedName name="harass_tell_group_var_sum">#REF!</definedName>
    <definedName name="harass_tell_none">#REF!</definedName>
    <definedName name="harass_tell_other">#REF!</definedName>
    <definedName name="harass_tell_other_write">#REF!</definedName>
    <definedName name="harass_tell_partner">#REF!</definedName>
    <definedName name="harass_tell_police">#REF!</definedName>
    <definedName name="harass_tell_prof">#REF!</definedName>
    <definedName name="harass_tell_reshall">#REF!</definedName>
    <definedName name="hawaiian">#REF!</definedName>
    <definedName name="injured">#REF!</definedName>
    <definedName name="INSTITUTION">#REF!</definedName>
    <definedName name="intimate_partner">#REF!</definedName>
    <definedName name="ipv_attention">#REF!</definedName>
    <definedName name="ipv_checked_up">#REF!</definedName>
    <definedName name="ipv_criticized">#REF!</definedName>
    <definedName name="ipv_family">#REF!</definedName>
    <definedName name="ipv_humiliating">#REF!</definedName>
    <definedName name="ipv_none">#REF!</definedName>
    <definedName name="ipv_scare">#REF!</definedName>
    <definedName name="ipv_sext">#REF!</definedName>
    <definedName name="ipv_stopped">#REF!</definedName>
    <definedName name="ipv_wanted">#REF!</definedName>
    <definedName name="latino">#REF!</definedName>
    <definedName name="launch_date">#REF!</definedName>
    <definedName name="medical">#REF!</definedName>
    <definedName name="mental_disability">#REF!</definedName>
    <definedName name="MSU1.1">#REF!</definedName>
    <definedName name="MSU1.10">#REF!</definedName>
    <definedName name="MSU1.11">#REF!</definedName>
    <definedName name="MSU1.12">#REF!</definedName>
    <definedName name="MSU1.12.1">#REF!</definedName>
    <definedName name="MSU1.13">#REF!</definedName>
    <definedName name="MSU1.2">#REF!</definedName>
    <definedName name="MSU1.3">#REF!</definedName>
    <definedName name="MSU1.4">#REF!</definedName>
    <definedName name="MSU1.5">#REF!</definedName>
    <definedName name="MSU1.6">#REF!</definedName>
    <definedName name="MSU1.7">#REF!</definedName>
    <definedName name="MSU1.8">#REF!</definedName>
    <definedName name="MSU1.9">#REF!</definedName>
    <definedName name="MSU2.1">#REF!</definedName>
    <definedName name="MSU2.2">#REF!</definedName>
    <definedName name="MSU2.3">#REF!</definedName>
    <definedName name="MSU2.4">#REF!</definedName>
    <definedName name="MSU2.5">#REF!</definedName>
    <definedName name="MSU2.6">#REF!</definedName>
    <definedName name="MSU2.7">#REF!</definedName>
    <definedName name="MSU3.1">#REF!</definedName>
    <definedName name="MSU3.2">#REF!</definedName>
    <definedName name="MSU3.3">#REF!</definedName>
    <definedName name="MSU3.4">#REF!</definedName>
    <definedName name="MSU3.5">#REF!</definedName>
    <definedName name="MSU3.6">#REF!</definedName>
    <definedName name="MSU3.7">#REF!</definedName>
    <definedName name="MSU3.8">#REF!</definedName>
    <definedName name="partials">#REF!</definedName>
    <definedName name="perp_displeasure">#REF!</definedName>
    <definedName name="perp_drinking">#REF!</definedName>
    <definedName name="perp_drunk">#REF!</definedName>
    <definedName name="perp_force">#REF!</definedName>
    <definedName name="perp_give_alcohol">#REF!</definedName>
    <definedName name="perp_give_drugs">#REF!</definedName>
    <definedName name="perp_harm">#REF!</definedName>
    <definedName name="perp_incapacitated">#REF!</definedName>
    <definedName name="perp_lies">#REF!</definedName>
    <definedName name="perp_marijuana">#REF!</definedName>
    <definedName name="perp_offguard">#REF!</definedName>
    <definedName name="perp_other_drugs">#REF!</definedName>
    <definedName name="perp_outed">#REF!</definedName>
    <definedName name="perp_sex">#REF!</definedName>
    <definedName name="physical_disability">#REF!</definedName>
    <definedName name="_xlnm.Print_Area" localSheetId="3">'Climate and Harassment'!$A$1:$M$33</definedName>
    <definedName name="_xlnm.Print_Area" localSheetId="11">'Community Attitudes'!$A$1:$L$23</definedName>
    <definedName name="_xlnm.Print_Area" localSheetId="10">'Community Behaviors'!$A$1:$L$26</definedName>
    <definedName name="_xlnm.Print_Area" localSheetId="2">Demos!$A$1:$N$38</definedName>
    <definedName name="_xlnm.Print_Area" localSheetId="9">'Intimate Partner Violence'!$A$1:$K$29</definedName>
    <definedName name="_xlnm.Print_Area" localSheetId="0">Intro!$A$1:$Q$37</definedName>
    <definedName name="_xlnm.Print_Area" localSheetId="1">Methods!$A$1:$M$27</definedName>
    <definedName name="_xlnm.Print_Area" localSheetId="6">'Perp Behavior'!$A$1:$O$33</definedName>
    <definedName name="_xlnm.Print_Area" localSheetId="4">'Prevention Training'!$A$1:$L$35</definedName>
    <definedName name="_xlnm.Print_Area" localSheetId="7">Reporting!$A$1:$N$32</definedName>
    <definedName name="_xlnm.Print_Area" localSheetId="12">'Resources '!$A$1:$I$41</definedName>
    <definedName name="_xlnm.Print_Area" localSheetId="8">'Stalking and Harassment'!$A$1:$K$41</definedName>
    <definedName name="_xlnm.Print_Area" localSheetId="5">'SV Experiences'!$A$1:$N$40</definedName>
    <definedName name="race_var_sum">#REF!</definedName>
    <definedName name="rel_acquaintance">#REF!</definedName>
    <definedName name="rel_expartner">#REF!</definedName>
    <definedName name="rel_friend">#REF!</definedName>
    <definedName name="rel_none">#REF!</definedName>
    <definedName name="rel_other">#REF!</definedName>
    <definedName name="rel_other_write">#REF!</definedName>
    <definedName name="rel_partner">#REF!</definedName>
    <definedName name="rel_prof">#REF!</definedName>
    <definedName name="report_academic">#REF!</definedName>
    <definedName name="report_incident">#REF!</definedName>
    <definedName name="report_protect">#REF!</definedName>
    <definedName name="report_resolve">#REF!</definedName>
    <definedName name="report_retaliate">#REF!</definedName>
    <definedName name="report_seriously">#REF!</definedName>
    <definedName name="residence">#REF!</definedName>
    <definedName name="response_believed">#REF!</definedName>
    <definedName name="response_blamed">#REF!</definedName>
    <definedName name="response_doubted">#REF!</definedName>
    <definedName name="response_excused">#REF!</definedName>
    <definedName name="response_forget">#REF!</definedName>
    <definedName name="response_gather_info">#REF!</definedName>
    <definedName name="response_rate">#REF!</definedName>
    <definedName name="response_supported">#REF!</definedName>
    <definedName name="response_sympathetic">#REF!</definedName>
    <definedName name="sample_size">#REF!</definedName>
    <definedName name="seek_services">#REF!</definedName>
    <definedName name="sexual_orientation">#REF!</definedName>
    <definedName name="stalk_harass_group_var_sum">#REF!</definedName>
    <definedName name="stalk_harass_rel_group_var_sum">#REF!</definedName>
    <definedName name="sv_barrier_group_var_sum">#REF!</definedName>
    <definedName name="sv_currentyear">#REF!</definedName>
    <definedName name="sv_fondle">#REF!</definedName>
    <definedName name="sv_location">#REF!</definedName>
    <definedName name="sv_oral">#REF!</definedName>
    <definedName name="sv_oral_try">#REF!</definedName>
    <definedName name="sv_penetrate">#REF!</definedName>
    <definedName name="sv_penetrate_try">#REF!</definedName>
    <definedName name="sv_prior">#REF!</definedName>
    <definedName name="sv_rel_group_var_sum">#REF!</definedName>
    <definedName name="sv_response_group_var_sum">#REF!</definedName>
    <definedName name="sv_tell_group_var_sum">#REF!</definedName>
    <definedName name="tell_advocate">#REF!</definedName>
    <definedName name="tell_family">#REF!</definedName>
    <definedName name="tell_friend">#REF!</definedName>
    <definedName name="tell_no_one">#REF!</definedName>
    <definedName name="tell_other">#REF!</definedName>
    <definedName name="tell_other_write">#REF!</definedName>
    <definedName name="tell_partner">#REF!</definedName>
    <definedName name="tell_police">#REF!</definedName>
    <definedName name="tell_prof">#REF!</definedName>
    <definedName name="tell_reshall_staff">#REF!</definedName>
    <definedName name="total">#REF!</definedName>
    <definedName name="train_athletics">#REF!</definedName>
    <definedName name="train_bystander">#REF!</definedName>
    <definedName name="train_class">#REF!</definedName>
    <definedName name="train_definition">#REF!</definedName>
    <definedName name="train_events">#REF!</definedName>
    <definedName name="train_greek">#REF!</definedName>
    <definedName name="train_investigation">#REF!</definedName>
    <definedName name="train_leadership">#REF!</definedName>
    <definedName name="train_norecall">#REF!</definedName>
    <definedName name="train_orientation">#REF!</definedName>
    <definedName name="train_other">#REF!</definedName>
    <definedName name="train_other_write">#REF!</definedName>
    <definedName name="train_prevention">#REF!</definedName>
    <definedName name="train_reporting">#REF!</definedName>
    <definedName name="train_reslife">#REF!</definedName>
    <definedName name="train_var_sum">#REF!</definedName>
    <definedName name="training">#REF!</definedName>
    <definedName name="var10O653Othr">#REF!</definedName>
    <definedName name="var219O648Othr">#REF!</definedName>
    <definedName name="var219O649Othr">#REF!</definedName>
    <definedName name="var2O698Othr">#REF!</definedName>
    <definedName name="var342O748">#REF!</definedName>
    <definedName name="var342O748Othr">#REF!</definedName>
    <definedName name="var3O656Othr">#REF!</definedName>
    <definedName name="var5O697">#REF!</definedName>
    <definedName name="var5O697Othr">#REF!</definedName>
    <definedName name="Vcomment">#REF!</definedName>
    <definedName name="Vdatesub">#REF!</definedName>
    <definedName name="verbal_harass_var_sum">#REF!</definedName>
    <definedName name="Vlanguage">#REF!</definedName>
    <definedName name="Vreferer">#REF!</definedName>
    <definedName name="Vrid">#REF!</definedName>
    <definedName name="Vsessionid">#REF!</definedName>
    <definedName name="Vstatus">#REF!</definedName>
    <definedName name="Vuseragent">#REF!</definedName>
    <definedName name="white">#REF!</definedName>
  </definedNames>
  <calcPr calcId="145621"/>
</workbook>
</file>

<file path=xl/calcChain.xml><?xml version="1.0" encoding="utf-8"?>
<calcChain xmlns="http://schemas.openxmlformats.org/spreadsheetml/2006/main">
  <c r="J27" i="32" l="1"/>
  <c r="O2" i="62" l="1"/>
  <c r="W5" i="62"/>
  <c r="W6" i="62"/>
  <c r="W7" i="62"/>
  <c r="X65" i="62" l="1"/>
  <c r="X57" i="62"/>
  <c r="X48" i="62"/>
  <c r="X64" i="62"/>
  <c r="X56" i="62"/>
  <c r="X47" i="62"/>
  <c r="X63" i="62"/>
  <c r="X55" i="62"/>
  <c r="X46" i="62"/>
  <c r="X62" i="62"/>
  <c r="X66" i="62" s="1"/>
  <c r="X54" i="62"/>
  <c r="X45" i="62"/>
  <c r="P2" i="62"/>
  <c r="Y41" i="62"/>
  <c r="X41" i="62"/>
  <c r="W41" i="62"/>
  <c r="Y40" i="62"/>
  <c r="X40" i="62"/>
  <c r="W40" i="62"/>
  <c r="Y39" i="62"/>
  <c r="X39" i="62"/>
  <c r="W39" i="62"/>
  <c r="Y38" i="62"/>
  <c r="X38" i="62"/>
  <c r="W38" i="62"/>
  <c r="Y37" i="62"/>
  <c r="X37" i="62"/>
  <c r="W37" i="62"/>
  <c r="Y36" i="62"/>
  <c r="X36" i="62"/>
  <c r="W36" i="62"/>
  <c r="Y35" i="62"/>
  <c r="X35" i="62"/>
  <c r="W35" i="62"/>
  <c r="Y34" i="62"/>
  <c r="X34" i="62"/>
  <c r="W34" i="62"/>
  <c r="Y33" i="62"/>
  <c r="X33" i="62"/>
  <c r="W33" i="62"/>
  <c r="Y32" i="62"/>
  <c r="X32" i="62"/>
  <c r="W32" i="62"/>
  <c r="Y27" i="62"/>
  <c r="X27" i="62"/>
  <c r="W27" i="62"/>
  <c r="Y26" i="62"/>
  <c r="X26" i="62"/>
  <c r="W26" i="62"/>
  <c r="Y25" i="62"/>
  <c r="X25" i="62"/>
  <c r="W25" i="62"/>
  <c r="Y24" i="62"/>
  <c r="X24" i="62"/>
  <c r="W24" i="62"/>
  <c r="Y23" i="62"/>
  <c r="X23" i="62"/>
  <c r="W23" i="62"/>
  <c r="Y22" i="62"/>
  <c r="X22" i="62"/>
  <c r="W22" i="62"/>
  <c r="Y21" i="62"/>
  <c r="X21" i="62"/>
  <c r="W21" i="62"/>
  <c r="Y20" i="62"/>
  <c r="X20" i="62"/>
  <c r="W20" i="62"/>
  <c r="Y19" i="62"/>
  <c r="X19" i="62"/>
  <c r="W19" i="62"/>
  <c r="Y18" i="62"/>
  <c r="X18" i="62"/>
  <c r="W18" i="62"/>
  <c r="Y14" i="62"/>
  <c r="X14" i="62"/>
  <c r="W14" i="62"/>
  <c r="Y13" i="62"/>
  <c r="X13" i="62"/>
  <c r="W13" i="62"/>
  <c r="Y12" i="62"/>
  <c r="X12" i="62"/>
  <c r="W12" i="62"/>
  <c r="Y11" i="62"/>
  <c r="X11" i="62"/>
  <c r="W11" i="62"/>
  <c r="Y10" i="62"/>
  <c r="X10" i="62"/>
  <c r="W10" i="62"/>
  <c r="Y9" i="62"/>
  <c r="X9" i="62"/>
  <c r="W9" i="62"/>
  <c r="Y8" i="62"/>
  <c r="X8" i="62"/>
  <c r="W8" i="62"/>
  <c r="Y7" i="62"/>
  <c r="X7" i="62"/>
  <c r="Y6" i="62"/>
  <c r="X6" i="62"/>
  <c r="Y5" i="62"/>
  <c r="X5" i="62"/>
  <c r="O10" i="62"/>
  <c r="P10" i="62" s="1"/>
  <c r="R13" i="62" l="1"/>
  <c r="R15" i="62"/>
  <c r="R17" i="62"/>
  <c r="R19" i="62"/>
  <c r="R21" i="62"/>
  <c r="Q12" i="62"/>
  <c r="S13" i="62"/>
  <c r="Q14" i="62"/>
  <c r="S15" i="62"/>
  <c r="Q16" i="62"/>
  <c r="S17" i="62"/>
  <c r="Q18" i="62"/>
  <c r="S19" i="62"/>
  <c r="Q20" i="62"/>
  <c r="S21" i="62"/>
  <c r="R12" i="62"/>
  <c r="R14" i="62"/>
  <c r="R16" i="62"/>
  <c r="R18" i="62"/>
  <c r="R20" i="62"/>
  <c r="S12" i="62"/>
  <c r="Q13" i="62"/>
  <c r="S14" i="62"/>
  <c r="Q15" i="62"/>
  <c r="S16" i="62"/>
  <c r="Q17" i="62"/>
  <c r="S18" i="62"/>
  <c r="Q19" i="62"/>
  <c r="S20" i="62"/>
  <c r="Q21" i="62"/>
  <c r="W63" i="62"/>
  <c r="P8" i="62"/>
  <c r="F4" i="62" s="1"/>
  <c r="W65" i="62"/>
  <c r="W64" i="62"/>
  <c r="X58" i="62"/>
  <c r="W54" i="62" s="1"/>
  <c r="W62" i="62"/>
  <c r="X49" i="62"/>
  <c r="W47" i="62" s="1"/>
  <c r="P6" i="62"/>
  <c r="P4" i="62"/>
  <c r="P5" i="62"/>
  <c r="P7" i="62"/>
  <c r="T15" i="62" l="1"/>
  <c r="P15" i="62" s="1"/>
  <c r="T14" i="62"/>
  <c r="O14" i="62" s="1"/>
  <c r="T19" i="62"/>
  <c r="O19" i="62" s="1"/>
  <c r="T18" i="62"/>
  <c r="P18" i="62" s="1"/>
  <c r="T21" i="62"/>
  <c r="O21" i="62" s="1"/>
  <c r="T17" i="62"/>
  <c r="P17" i="62" s="1"/>
  <c r="T13" i="62"/>
  <c r="P13" i="62" s="1"/>
  <c r="T20" i="62"/>
  <c r="O20" i="62" s="1"/>
  <c r="T16" i="62"/>
  <c r="P16" i="62" s="1"/>
  <c r="T12" i="62"/>
  <c r="P12" i="62" s="1"/>
  <c r="O7" i="62"/>
  <c r="O4" i="62"/>
  <c r="O5" i="62"/>
  <c r="W55" i="62"/>
  <c r="O6" i="62"/>
  <c r="W45" i="62"/>
  <c r="W56" i="62"/>
  <c r="W57" i="62"/>
  <c r="W48" i="62"/>
  <c r="W46" i="62"/>
  <c r="O16" i="62" l="1"/>
  <c r="O18" i="62"/>
  <c r="P19" i="62"/>
  <c r="O17" i="62"/>
  <c r="P21" i="62"/>
  <c r="P14" i="62"/>
  <c r="O15" i="62"/>
  <c r="P20" i="62"/>
  <c r="O13" i="62"/>
  <c r="O12" i="62"/>
  <c r="T23" i="62"/>
  <c r="F18" i="62" s="1"/>
  <c r="E24" i="32"/>
  <c r="E25" i="32"/>
  <c r="E26" i="32"/>
  <c r="J25" i="32"/>
  <c r="J26" i="32"/>
  <c r="J24" i="32"/>
  <c r="C15" i="27" l="1"/>
  <c r="C16" i="27"/>
  <c r="C17" i="27"/>
  <c r="C18" i="27"/>
  <c r="C19" i="27"/>
  <c r="L9" i="34" l="1"/>
  <c r="L10" i="34"/>
  <c r="L8" i="34"/>
  <c r="G9" i="34"/>
  <c r="G10" i="34"/>
  <c r="G8" i="34"/>
  <c r="H26" i="55" l="1"/>
  <c r="R9" i="33" l="1"/>
  <c r="N10" i="34" l="1"/>
  <c r="I10" i="34"/>
  <c r="I8" i="34"/>
  <c r="I9" i="34" l="1"/>
  <c r="L26" i="32"/>
  <c r="K25" i="32"/>
  <c r="L24" i="32"/>
  <c r="G24" i="32" l="1"/>
  <c r="G25" i="32"/>
  <c r="G26" i="32"/>
  <c r="K24" i="32"/>
  <c r="K26" i="32"/>
  <c r="L25" i="32"/>
  <c r="F24" i="32"/>
  <c r="F26" i="32" l="1"/>
  <c r="F25" i="32"/>
  <c r="G11" i="34" l="1"/>
  <c r="D27" i="55" l="1"/>
  <c r="D28" i="55"/>
  <c r="D29" i="55"/>
  <c r="D30" i="55"/>
  <c r="D35" i="55"/>
  <c r="D36" i="55"/>
  <c r="D37" i="55"/>
  <c r="E36" i="55"/>
  <c r="D38" i="55" l="1"/>
  <c r="E37" i="55"/>
  <c r="E35" i="55"/>
  <c r="E29" i="55" l="1"/>
  <c r="E28" i="55"/>
  <c r="E20" i="54" l="1"/>
  <c r="L17" i="21" l="1"/>
  <c r="H30" i="34" l="1"/>
  <c r="D30" i="34" l="1"/>
  <c r="L11" i="34"/>
  <c r="M10" i="34"/>
  <c r="N8" i="34"/>
  <c r="H8" i="34"/>
  <c r="H9" i="34"/>
  <c r="R2" i="33"/>
  <c r="S2" i="33" s="1"/>
  <c r="H10" i="34" l="1"/>
  <c r="G17" i="26"/>
  <c r="S6" i="33"/>
  <c r="S5" i="33"/>
  <c r="S4" i="33"/>
  <c r="M9" i="34"/>
  <c r="N9" i="34"/>
  <c r="D20" i="27"/>
  <c r="H19" i="32"/>
  <c r="G32" i="27"/>
  <c r="M8" i="34"/>
  <c r="E27" i="32"/>
  <c r="O2" i="27"/>
  <c r="P2" i="27" s="1"/>
  <c r="P3" i="27" l="1"/>
  <c r="P5" i="27"/>
  <c r="P4" i="27"/>
  <c r="N19" i="33"/>
  <c r="S7" i="33"/>
  <c r="G30" i="26"/>
  <c r="D17" i="27"/>
  <c r="D19" i="27"/>
  <c r="D22" i="26"/>
  <c r="D16" i="27" l="1"/>
  <c r="D15" i="27"/>
  <c r="D18" i="27"/>
  <c r="D18" i="26"/>
  <c r="R5" i="33"/>
  <c r="D18" i="33"/>
  <c r="D21" i="26"/>
  <c r="D20" i="26"/>
  <c r="D19" i="26"/>
  <c r="R6" i="33"/>
  <c r="R4" i="33"/>
  <c r="D18" i="21"/>
  <c r="F36" i="21"/>
  <c r="D20" i="21" l="1"/>
  <c r="D16" i="21"/>
  <c r="D19" i="21"/>
  <c r="F17" i="21" l="1"/>
  <c r="P6" i="27"/>
  <c r="O3" i="27" l="1"/>
  <c r="H4" i="27"/>
  <c r="O5" i="27"/>
  <c r="O4" i="27"/>
  <c r="D17" i="21"/>
  <c r="E27" i="55" l="1"/>
</calcChain>
</file>

<file path=xl/sharedStrings.xml><?xml version="1.0" encoding="utf-8"?>
<sst xmlns="http://schemas.openxmlformats.org/spreadsheetml/2006/main" count="691" uniqueCount="319">
  <si>
    <t>Other</t>
  </si>
  <si>
    <t>Student Affairs Forum</t>
  </si>
  <si>
    <t>Unsure</t>
  </si>
  <si>
    <t>Someone sexually penetrated me</t>
  </si>
  <si>
    <t>Someone TRIED to sexually penetrate me</t>
  </si>
  <si>
    <t>Someone fondled, kissed, or rubbed up against the private areas of my body or removed some of my clothes</t>
  </si>
  <si>
    <t>Percent</t>
  </si>
  <si>
    <t>First year student</t>
  </si>
  <si>
    <t>Second year student</t>
  </si>
  <si>
    <t>Third year student</t>
  </si>
  <si>
    <t>Fourth year student</t>
  </si>
  <si>
    <t>Fifth year (or higher) student</t>
  </si>
  <si>
    <t>Graduate or professional student</t>
  </si>
  <si>
    <t>Heterosexual</t>
  </si>
  <si>
    <t>Female</t>
  </si>
  <si>
    <t>White/Caucasian</t>
  </si>
  <si>
    <t>Residence hall</t>
  </si>
  <si>
    <t>Yes</t>
  </si>
  <si>
    <t>No</t>
  </si>
  <si>
    <t>Residence</t>
  </si>
  <si>
    <t>Participation in Student Groups</t>
  </si>
  <si>
    <t>Black or African American</t>
  </si>
  <si>
    <t>Asian</t>
  </si>
  <si>
    <t>American Indian/Alaska Native</t>
  </si>
  <si>
    <t>Native Hawaiian/Other Pacific Islander</t>
  </si>
  <si>
    <t>Hispanic or Latino</t>
  </si>
  <si>
    <t>Race</t>
  </si>
  <si>
    <t>Male</t>
  </si>
  <si>
    <t>Sexual Orientation</t>
  </si>
  <si>
    <t>Gay</t>
  </si>
  <si>
    <t>Strongly Agree/Agree</t>
  </si>
  <si>
    <t>Perceptions of Campus Climate</t>
  </si>
  <si>
    <t>I think faculty are genuinely concerned about my welfare.</t>
  </si>
  <si>
    <t>I think administrators are genuinely concerned about my welfare.</t>
  </si>
  <si>
    <t>If someone were to report an incident of sexual violence to a campus authority:</t>
  </si>
  <si>
    <t>The educational achievement/career of the person making the report would suffer.</t>
  </si>
  <si>
    <t>The accused or their friends would retaliate against the person making the report.</t>
  </si>
  <si>
    <t>The school would take steps to protect the person making the report from retaliation.</t>
  </si>
  <si>
    <t>The school would take the report seriously.</t>
  </si>
  <si>
    <t>Has anyone done the following to you since the beginning of the school year?</t>
  </si>
  <si>
    <t>Said crude, sexual things to you</t>
  </si>
  <si>
    <t>Seemed to be bribing you if you agreed to engage in a romantic or sexual relationship</t>
  </si>
  <si>
    <t>Emailed, texted, or used social media to send offensive content</t>
  </si>
  <si>
    <t>I do not recall</t>
  </si>
  <si>
    <t>Since the beginning of the school year, have you received sexual violence prevention information or training?</t>
  </si>
  <si>
    <t>The definition of sexual violence</t>
  </si>
  <si>
    <t>The school's procedures for investigating an incident of sexual violence</t>
  </si>
  <si>
    <t>Reporting an incident of sexual violence</t>
  </si>
  <si>
    <t>Bystander intervention</t>
  </si>
  <si>
    <t>Sexual violence prevention strategies (e.g., asking for consent, responsible alcohol use)</t>
  </si>
  <si>
    <t>Percent of students who agreed/strongly agreed that the training was useful in increasing their knowledge of…</t>
  </si>
  <si>
    <t>If a friend or I experienced sexual violence, I would know where to go to get help.</t>
  </si>
  <si>
    <t>I am confident my school would administer the formal procedures to fairly address reports of sexual violence.</t>
  </si>
  <si>
    <t>Percent of students who agreed/strongly agreed with the following statements…</t>
  </si>
  <si>
    <t>Since the beginning of the school year, have you had any of the following experiences…</t>
  </si>
  <si>
    <t>Has anyone had or attempted to have unwanted sexual contact with you prior to you going to college?</t>
  </si>
  <si>
    <t>Did the person(s) who did one or more of the behaviors listed above do them by…</t>
  </si>
  <si>
    <t>Showing displeasure, criticizing your sexuality or attractiveness, or getting angry?</t>
  </si>
  <si>
    <t>Threatening you with being outed?</t>
  </si>
  <si>
    <t>Using force or having a weapon?</t>
  </si>
  <si>
    <t>Friend</t>
  </si>
  <si>
    <t>Current romantic partner or spouse</t>
  </si>
  <si>
    <t>No. 1</t>
  </si>
  <si>
    <t>No. 2</t>
  </si>
  <si>
    <t>No. 3</t>
  </si>
  <si>
    <t>What is/was your relationship with the person who conducted this unwanted behavior?</t>
  </si>
  <si>
    <t>Acquaintance or peer</t>
  </si>
  <si>
    <t>Ex-romantic partner or spouse</t>
  </si>
  <si>
    <t>Family member</t>
  </si>
  <si>
    <t>No prior relationship</t>
  </si>
  <si>
    <t>Where did the incident occur?</t>
  </si>
  <si>
    <t>Off-campus residence</t>
  </si>
  <si>
    <t>Bar, night club, dance club</t>
  </si>
  <si>
    <t>Perpetrator Behavior, Relationship, and Location of the Incident</t>
  </si>
  <si>
    <t>Reporting an Incident of Unwanted Sexual Contact</t>
  </si>
  <si>
    <t>Who did you tell about the incident?</t>
  </si>
  <si>
    <t>Roommate/friend/classmate</t>
  </si>
  <si>
    <t>Police</t>
  </si>
  <si>
    <t>Residence hall staff</t>
  </si>
  <si>
    <t>Campus sexual violence advocate/counselor</t>
  </si>
  <si>
    <t>Romantic partner</t>
  </si>
  <si>
    <t>No one</t>
  </si>
  <si>
    <t>What kind of responses did you receive from those you told or reported to?</t>
  </si>
  <si>
    <t>Responded in a way that made you feel supported</t>
  </si>
  <si>
    <t>Doubted you, asked questions to determine if it really happened, or refused to believe you</t>
  </si>
  <si>
    <t>Helped you gather information or find resources or services</t>
  </si>
  <si>
    <t>Blamed you for the assault, or said you could have done something to prevent it, or asked why you didn't do something to prevent it</t>
  </si>
  <si>
    <t>Did you use the school's formal procedures to report the incident(s)?</t>
  </si>
  <si>
    <t>What thoughts or concerns crossed your mind when you were deciding whether to report your experience?</t>
  </si>
  <si>
    <t>Didn't know I should tell</t>
  </si>
  <si>
    <t>Didn't want anyone to know the other things I was doing at the time (e.g., drinking
underage, using drugs)</t>
  </si>
  <si>
    <t>Felt ashamed or embarrassed, didn't want anyone to know what happened</t>
  </si>
  <si>
    <t>Wasn't clear that the offender intended harm</t>
  </si>
  <si>
    <t>Lack of proof that the incident happened</t>
  </si>
  <si>
    <t>Feared others would harass me or react negatively toward me</t>
  </si>
  <si>
    <t>Wanted to forget it happened</t>
  </si>
  <si>
    <t>Community Attitudes</t>
  </si>
  <si>
    <t>It is not necessary to get consent before sexual activity if you are in a relationship with that person.</t>
  </si>
  <si>
    <t>Sexual violence and rape happen because people put themselves in bad situations.</t>
  </si>
  <si>
    <t>A lot of times, women who say they were raped agreed to have sex and then regretted it afterward.</t>
  </si>
  <si>
    <t>A person who is sexually assaulted or raped while she or he is drunk is at least somewhat responsible for putting themselves in that position.</t>
  </si>
  <si>
    <t>Sexual violence and rape happen because men can get carried away in sexual situations once they've started.</t>
  </si>
  <si>
    <t>If a woman hooks up with a lot of men, eventually she is going to get into trouble.</t>
  </si>
  <si>
    <t>Rape and sexual violence can happen unintentionally, especially if alcohol is involved.</t>
  </si>
  <si>
    <t>Made excuses for the person who did this to you</t>
  </si>
  <si>
    <t>When someone is raped or sexually assaulted, its often because the way they said no was unclear or there was some miscommunication.</t>
  </si>
  <si>
    <t>All Years</t>
  </si>
  <si>
    <t>First Year</t>
  </si>
  <si>
    <t>Second Year</t>
  </si>
  <si>
    <t>Third Year</t>
  </si>
  <si>
    <t>Fourth Year</t>
  </si>
  <si>
    <t>Fifth Year or Higher</t>
  </si>
  <si>
    <t>Graduate or Professional Student</t>
  </si>
  <si>
    <t>All Students</t>
  </si>
  <si>
    <t>Class Standing</t>
  </si>
  <si>
    <t>N</t>
  </si>
  <si>
    <t>Count</t>
  </si>
  <si>
    <t>Gender</t>
  </si>
  <si>
    <t>Bisexual</t>
  </si>
  <si>
    <t>Made sexist remarks or jokes in your presence</t>
  </si>
  <si>
    <t>Avg. n=</t>
  </si>
  <si>
    <t>n=</t>
  </si>
  <si>
    <t>Data validation list</t>
  </si>
  <si>
    <t>Vlookup range</t>
  </si>
  <si>
    <t>Unsure count</t>
  </si>
  <si>
    <t>%</t>
  </si>
  <si>
    <t>Yes once count</t>
  </si>
  <si>
    <t>Yes, more than once count</t>
  </si>
  <si>
    <t>Yes, one or more times count</t>
  </si>
  <si>
    <t>Yes Count</t>
  </si>
  <si>
    <t>Unsure Count</t>
  </si>
  <si>
    <t xml:space="preserve">Unsure </t>
  </si>
  <si>
    <t xml:space="preserve">All Students </t>
  </si>
  <si>
    <t>Percent of respondents who agreed/strongly agreed with the following statements</t>
  </si>
  <si>
    <t>Agreed/Strongly Agreed Count</t>
  </si>
  <si>
    <t>Data Validation List</t>
  </si>
  <si>
    <t>An incident can only be sexual assault or rape if the person says "no."</t>
  </si>
  <si>
    <t>EAB Campus Climate Survey Methods</t>
  </si>
  <si>
    <t>Introduction to the EAB Campus Climate Survey Report</t>
  </si>
  <si>
    <t xml:space="preserve"> Survey Respondent Demographics</t>
  </si>
  <si>
    <t>It shouldn't be considered rape if a man is drunk and didn't realize what he was doing.</t>
  </si>
  <si>
    <t>Disagree/Strongly Disagree Count</t>
  </si>
  <si>
    <t>Told you to not talk about it, to move on, or to focus on other things</t>
  </si>
  <si>
    <t>Campus Climate and Harassment</t>
  </si>
  <si>
    <t>Sexual Violence Prevention Training and Student Knowledge</t>
  </si>
  <si>
    <t xml:space="preserve">Community Behaviors </t>
  </si>
  <si>
    <t>It's definitely a problem</t>
  </si>
  <si>
    <t>It's somewhat of a problem</t>
  </si>
  <si>
    <t>It's not really a problem</t>
  </si>
  <si>
    <t>I don't know</t>
  </si>
  <si>
    <t xml:space="preserve">Percent of respondents who rate themselves as likely/very likely to engage in the following behaviors compared to their peers </t>
  </si>
  <si>
    <t>Peers</t>
  </si>
  <si>
    <t>Self</t>
  </si>
  <si>
    <t>How much of a problem is sexual violence at your school?</t>
  </si>
  <si>
    <t>Avg n</t>
  </si>
  <si>
    <t>In response to this situation:</t>
  </si>
  <si>
    <t>Percent of respondents who have experienced intimate partner violence (n=150)</t>
  </si>
  <si>
    <t>What happened after the incident?</t>
  </si>
  <si>
    <t>Sought services or contacted a hotline</t>
  </si>
  <si>
    <t>Physically injured</t>
  </si>
  <si>
    <t>Percent of respondents who felt concerned for their safety (n=48)</t>
  </si>
  <si>
    <t>Not at all</t>
  </si>
  <si>
    <t>Only a little</t>
  </si>
  <si>
    <t>Somewhat</t>
  </si>
  <si>
    <t>Extremely</t>
  </si>
  <si>
    <t>Percent of respondents who say that the school's formal procedures did the following (n=20)</t>
  </si>
  <si>
    <t>Completely resolved the issue</t>
  </si>
  <si>
    <t>Helped a lot</t>
  </si>
  <si>
    <t>Helped, but could have helped more</t>
  </si>
  <si>
    <t>Helped a little</t>
  </si>
  <si>
    <t>Didn't help at all</t>
  </si>
  <si>
    <t xml:space="preserve">None of the above </t>
  </si>
  <si>
    <t>Repeatedly asking you on dates, to go to dinner, or get a drink even after you've said no</t>
  </si>
  <si>
    <t>Has anyone frightened, concerned, angered, or annoyed you by…</t>
  </si>
  <si>
    <t>Top 3 people who respondents told about the incident</t>
  </si>
  <si>
    <t xml:space="preserve">Top 3 most common relationships  to the perpetrator </t>
  </si>
  <si>
    <t>Campus sexual assault advocate/counselor</t>
  </si>
  <si>
    <t xml:space="preserve">Top 3 people respondents told about an incident of unwanted sexual contact </t>
  </si>
  <si>
    <t>Top 3 responses the respondent got when they told someone about the incident</t>
  </si>
  <si>
    <t>H/L n=</t>
  </si>
  <si>
    <t>All N</t>
  </si>
  <si>
    <t>Individual N</t>
  </si>
  <si>
    <t>Avg. N=</t>
  </si>
  <si>
    <t>Drop-Down Menu:</t>
  </si>
  <si>
    <t>Yes, one or more times %</t>
  </si>
  <si>
    <t>Unsure %</t>
  </si>
  <si>
    <t>Percent (if Count &gt;15)</t>
  </si>
  <si>
    <t>Drop Down Menu</t>
  </si>
  <si>
    <t>Self n</t>
  </si>
  <si>
    <t>Peer n</t>
  </si>
  <si>
    <t>Where did you receive prevention training</t>
  </si>
  <si>
    <t>Since the beginning of the current school year (Fall 2015), have you observed a situation that you believed was, or could have led to, a sexual assault?</t>
  </si>
  <si>
    <t>Off-campus apartment/house</t>
  </si>
  <si>
    <t xml:space="preserve">At home with family </t>
  </si>
  <si>
    <t>Intercollegiate sports team</t>
  </si>
  <si>
    <t>Club sports team</t>
  </si>
  <si>
    <t>Intramural sports team</t>
  </si>
  <si>
    <t>Fraternity or sorority</t>
  </si>
  <si>
    <t>Performing arts group</t>
  </si>
  <si>
    <t>Student government</t>
  </si>
  <si>
    <t>Cultural/religious/spiritual group</t>
  </si>
  <si>
    <t>I do not participate in a student group</t>
  </si>
  <si>
    <t>New student orientation</t>
  </si>
  <si>
    <t>Greek life participation</t>
  </si>
  <si>
    <t>Athletics participation</t>
  </si>
  <si>
    <t>Residence life programs</t>
  </si>
  <si>
    <t>Class presentations or projects</t>
  </si>
  <si>
    <t>Campus-wide events</t>
  </si>
  <si>
    <t>Student leadership training</t>
  </si>
  <si>
    <t xml:space="preserve">Current romantic partner or spouse </t>
  </si>
  <si>
    <t>Faculty or staff member</t>
  </si>
  <si>
    <t xml:space="preserve">Other </t>
  </si>
  <si>
    <t xml:space="preserve">Fraternity </t>
  </si>
  <si>
    <t>Sorority</t>
  </si>
  <si>
    <t>Other on-campus location</t>
  </si>
  <si>
    <t>Other off-campus location</t>
  </si>
  <si>
    <t>Location of the incident</t>
  </si>
  <si>
    <t>Relationship to the perpetrator</t>
  </si>
  <si>
    <t xml:space="preserve">Residence hall staff </t>
  </si>
  <si>
    <t>Validated and believed your experience</t>
  </si>
  <si>
    <t>Listened sympathetically without criticizing or blaming you</t>
  </si>
  <si>
    <t>Sending unwanted e-mails or other forms of written correspondence or communication</t>
  </si>
  <si>
    <t>Posting offensive or abusive comments on your social media profile(s), blog, or other online space</t>
  </si>
  <si>
    <t>Showing up at places where you were even though he or she had no business being there</t>
  </si>
  <si>
    <t>Exposing personal information or spreading rumors about you on the Internet, in a public place, or by word of mouth</t>
  </si>
  <si>
    <t>Threatening in an online environment to physically harm you</t>
  </si>
  <si>
    <t>Catching you off guard or ignoring 
non-verbal cues or looks?</t>
  </si>
  <si>
    <t>Taking advantage when you were incapacitated
 (e.g., too drunk, high, asleep, or out of it)?</t>
  </si>
  <si>
    <t>Telling lies, threatening to end a relationship 
or to spread rumors about you, 
or verbally pressuring you?</t>
  </si>
  <si>
    <t>Threatening to physically harm you or 
someone close to you?</t>
  </si>
  <si>
    <t>I know what confidential resources 
(e.g., victim advocacy, counseling) 
are available to me to report an 
incident of sexual violence.</t>
  </si>
  <si>
    <t>Didn't want to get the offender in trouble 
(e.g., disciplinary action, arrest)</t>
  </si>
  <si>
    <t>Feared that I would not be believed 
or taken seriously</t>
  </si>
  <si>
    <t>On-campus residence</t>
  </si>
  <si>
    <t>Express discomfort if someone says that sexual assault victims are to blame for being assaulted</t>
  </si>
  <si>
    <t>Confront a friend who says that they had sex with someone who was passed out or didn't give consent</t>
  </si>
  <si>
    <t>Ask someone who looks very upset at a party if they are ok or need help</t>
  </si>
  <si>
    <t>Decide not to have sex with someone if they are drunk</t>
  </si>
  <si>
    <t>Number of unique respondents experiencing sexual misconduct</t>
  </si>
  <si>
    <t>Class Count</t>
  </si>
  <si>
    <t>Social Count</t>
  </si>
  <si>
    <t>Other Count</t>
  </si>
  <si>
    <t>Incident Count</t>
  </si>
  <si>
    <t>Respondent YES Count</t>
  </si>
  <si>
    <t>Percent of respondents who used the school's formal procedures to report the incident(s)</t>
  </si>
  <si>
    <t>Didn't think it was serious enough to report</t>
  </si>
  <si>
    <t>ALL YEARS</t>
  </si>
  <si>
    <t>FIRST YEAR</t>
  </si>
  <si>
    <t xml:space="preserve">SECOND YEAR </t>
  </si>
  <si>
    <t>THIRD YEAR</t>
  </si>
  <si>
    <t>FOURTH YEAR</t>
  </si>
  <si>
    <t>FIFTH YEAR OR HIGHER</t>
  </si>
  <si>
    <t xml:space="preserve">GRADUATE STUDENT </t>
  </si>
  <si>
    <t>FEMALE</t>
  </si>
  <si>
    <t>MALE</t>
  </si>
  <si>
    <t>ALL STUDENTS</t>
  </si>
  <si>
    <t xml:space="preserve">FEMALE -1 </t>
  </si>
  <si>
    <t>ALL STUDENTS -3</t>
  </si>
  <si>
    <t>EAB Resources</t>
  </si>
  <si>
    <t>,</t>
  </si>
  <si>
    <t>Percent Unsure</t>
  </si>
  <si>
    <t>Percent Agreed/
Strongly Agreed</t>
  </si>
  <si>
    <t xml:space="preserve">MALE - 2 </t>
  </si>
  <si>
    <t>On-campus apartment/house</t>
  </si>
  <si>
    <t>I feel close to people at this school.</t>
  </si>
  <si>
    <t>I feel safe at this school.</t>
  </si>
  <si>
    <t>Emailed, texted, or used social media to send offensive sexual content</t>
  </si>
  <si>
    <t>Said crude sexual things to you</t>
  </si>
  <si>
    <t>Respondents who reported that training was very useful/useful in increasing their knowledge of…</t>
  </si>
  <si>
    <t>I decided not to take action.</t>
  </si>
  <si>
    <t>I told someone in a position of authority about the situation.</t>
  </si>
  <si>
    <t>I considered intervening in the situation, but I could not safely take any action.</t>
  </si>
  <si>
    <t>I created a distraction to cause one or more of the people to disengage from the situation.</t>
  </si>
  <si>
    <t>I confronted the person who appeared to be causing the situation.</t>
  </si>
  <si>
    <t>I asked others to step in as a group and diffuse the situation.</t>
  </si>
  <si>
    <t>I stepped in and separated the people involved in the situation.</t>
  </si>
  <si>
    <t>I asked the person who appeared to be at risk if they needed help.</t>
  </si>
  <si>
    <t>Relationship</t>
  </si>
  <si>
    <t>Number of students invited to take the survey</t>
  </si>
  <si>
    <t>Total number of respondents</t>
  </si>
  <si>
    <t>Total response rate</t>
  </si>
  <si>
    <t>Student Sample and Response Rate</t>
  </si>
  <si>
    <t>Abnormal Response Patterns</t>
  </si>
  <si>
    <t>Survey Timeline</t>
  </si>
  <si>
    <r>
      <t xml:space="preserve">     Number of survey completers
     </t>
    </r>
    <r>
      <rPr>
        <sz val="8"/>
        <color theme="1"/>
        <rFont val="Verdana"/>
        <family val="2"/>
        <scheme val="minor"/>
      </rPr>
      <t>(reached the Thank You page)</t>
    </r>
  </si>
  <si>
    <r>
      <t xml:space="preserve">     Number of disqualified respondents 
     </t>
    </r>
    <r>
      <rPr>
        <sz val="8"/>
        <color theme="1"/>
        <rFont val="Verdana"/>
        <family val="2"/>
        <scheme val="minor"/>
      </rPr>
      <t>(did not consent to take the survey)</t>
    </r>
  </si>
  <si>
    <r>
      <t xml:space="preserve">Analytic sample size 
</t>
    </r>
    <r>
      <rPr>
        <sz val="8"/>
        <color theme="1"/>
        <rFont val="Verdana"/>
        <family val="2"/>
        <scheme val="minor"/>
      </rPr>
      <t>(total respondents - disqualified respondents - straight-line respondents)</t>
    </r>
  </si>
  <si>
    <r>
      <t xml:space="preserve">Survey launch date
</t>
    </r>
    <r>
      <rPr>
        <sz val="8"/>
        <color theme="1"/>
        <rFont val="Verdana"/>
        <family val="2"/>
        <scheme val="minor"/>
      </rPr>
      <t>(administrator invited students to take the survey and sent reminder emails)</t>
    </r>
  </si>
  <si>
    <t>Survey close date</t>
  </si>
  <si>
    <t>How much of a problem is sexual misconduct at your school?</t>
  </si>
  <si>
    <r>
      <t xml:space="preserve">Number of identified straight-line respondents 
</t>
    </r>
    <r>
      <rPr>
        <sz val="8"/>
        <color theme="1"/>
        <rFont val="Verdana"/>
        <family val="2"/>
        <scheme val="minor"/>
      </rPr>
      <t>(respondents who answered the same option for multiple survey questions)</t>
    </r>
  </si>
  <si>
    <t>Peers Count</t>
  </si>
  <si>
    <t>Self Count</t>
  </si>
  <si>
    <t>Count No</t>
  </si>
  <si>
    <t>N Value</t>
  </si>
  <si>
    <t>Count Yes</t>
  </si>
  <si>
    <t>*n=</t>
  </si>
  <si>
    <t>Sought medical attention*</t>
  </si>
  <si>
    <t>Sort Order</t>
  </si>
  <si>
    <t>EF NOTE: What are these rows down here doing?</t>
  </si>
  <si>
    <t>Making unwanted phone calls to you or leaving messages</t>
  </si>
  <si>
    <t>Sharing personal photos of you without your permission</t>
  </si>
  <si>
    <t>Someone performed oral sex on me or made me give them oral sex</t>
  </si>
  <si>
    <t>Someone TRIED to perform oral sex on me or make me give them oral sex</t>
  </si>
  <si>
    <r>
      <t xml:space="preserve">     Number of partial survey completers 
     </t>
    </r>
    <r>
      <rPr>
        <sz val="8"/>
        <color theme="1"/>
        <rFont val="Verdana"/>
        <family val="2"/>
        <scheme val="minor"/>
      </rPr>
      <t>(answered at least one question, but did not reach Thank You page)</t>
    </r>
  </si>
  <si>
    <t xml:space="preserve"> </t>
  </si>
  <si>
    <t>Intimate Partner Violence Since the Beginning of the School Year (Fall 2016)</t>
  </si>
  <si>
    <t>Sexual Violence Experiences Since the Beginning of the School Year  (Fall 2016)</t>
  </si>
  <si>
    <t>Stalking and Harassment Experiences Since the Beginning of the School Year (Fall 2016)</t>
  </si>
  <si>
    <t>Selected Demographics</t>
  </si>
  <si>
    <t>Spring 2017 Administration</t>
  </si>
  <si>
    <r>
      <t xml:space="preserve">Student Affairs Forum
</t>
    </r>
    <r>
      <rPr>
        <sz val="6"/>
        <rFont val="Verdana"/>
        <family val="2"/>
        <scheme val="minor"/>
      </rPr>
      <t/>
    </r>
  </si>
  <si>
    <t>Since the beginning of the current school year (Fall 2016), have you observed a situation that you believed was, or could have led to, a sexual assault?</t>
  </si>
  <si>
    <t>I understand my school's formal procedures to address complaints of sexual violence.</t>
  </si>
  <si>
    <t>Fraternity and sorority life housing</t>
  </si>
  <si>
    <t>Outdoors</t>
  </si>
  <si>
    <t>Metropolitan State University of Denver</t>
  </si>
  <si>
    <t>Experiencing Harassment</t>
  </si>
  <si>
    <t>n=61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</si>
</sst>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
  </numFmts>
  <fonts count="38" x14ac:knownFonts="1">
    <font>
      <sz val="9"/>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9"/>
      <color theme="1"/>
      <name val="Verdana"/>
      <family val="2"/>
      <scheme val="minor"/>
    </font>
    <font>
      <b/>
      <sz val="9"/>
      <color theme="1"/>
      <name val="Verdana"/>
      <family val="2"/>
      <scheme val="minor"/>
    </font>
    <font>
      <i/>
      <sz val="9"/>
      <color theme="1"/>
      <name val="Verdana"/>
      <family val="2"/>
      <scheme val="minor"/>
    </font>
    <font>
      <b/>
      <sz val="10"/>
      <color theme="1"/>
      <name val="Verdana"/>
      <family val="2"/>
      <scheme val="minor"/>
    </font>
    <font>
      <sz val="10"/>
      <color theme="1"/>
      <name val="Verdana"/>
      <family val="2"/>
      <scheme val="minor"/>
    </font>
    <font>
      <b/>
      <sz val="10"/>
      <color theme="0"/>
      <name val="Verdana"/>
      <family val="2"/>
      <scheme val="minor"/>
    </font>
    <font>
      <sz val="20"/>
      <color theme="8"/>
      <name val="Rockwell"/>
      <family val="1"/>
    </font>
    <font>
      <sz val="13"/>
      <color theme="1"/>
      <name val="Verdana"/>
      <family val="2"/>
      <scheme val="minor"/>
    </font>
    <font>
      <i/>
      <sz val="10.5"/>
      <color theme="1"/>
      <name val="Verdana"/>
      <family val="2"/>
      <scheme val="minor"/>
    </font>
    <font>
      <b/>
      <sz val="11"/>
      <color theme="0"/>
      <name val="Verdana"/>
      <family val="2"/>
      <scheme val="minor"/>
    </font>
    <font>
      <sz val="12"/>
      <color theme="8"/>
      <name val="Rockwell"/>
      <family val="1"/>
      <scheme val="major"/>
    </font>
    <font>
      <sz val="9"/>
      <color rgb="FFCF0A2C"/>
      <name val="Verdana"/>
      <family val="2"/>
      <scheme val="minor"/>
    </font>
    <font>
      <sz val="9"/>
      <color rgb="FF6F912B"/>
      <name val="Verdana"/>
      <family val="2"/>
      <scheme val="minor"/>
    </font>
    <font>
      <sz val="9"/>
      <color rgb="FFD5801D"/>
      <name val="Verdana"/>
      <family val="2"/>
      <scheme val="minor"/>
    </font>
    <font>
      <i/>
      <sz val="9"/>
      <color theme="6"/>
      <name val="Verdana"/>
      <family val="2"/>
      <scheme val="minor"/>
    </font>
    <font>
      <b/>
      <sz val="9"/>
      <color theme="0"/>
      <name val="Verdana"/>
      <family val="2"/>
      <scheme val="minor"/>
    </font>
    <font>
      <sz val="9"/>
      <color rgb="FF0086B9"/>
      <name val="Verdana"/>
      <family val="2"/>
      <scheme val="minor"/>
    </font>
    <font>
      <u/>
      <sz val="9"/>
      <color theme="10"/>
      <name val="Arial"/>
      <family val="2"/>
    </font>
    <font>
      <u/>
      <sz val="9"/>
      <color theme="11"/>
      <name val="Arial"/>
      <family val="2"/>
    </font>
    <font>
      <sz val="10"/>
      <name val="Arial"/>
      <family val="2"/>
    </font>
    <font>
      <u/>
      <sz val="9"/>
      <color theme="10"/>
      <name val="Verdana"/>
      <family val="2"/>
      <scheme val="minor"/>
    </font>
    <font>
      <u/>
      <sz val="9"/>
      <color theme="9"/>
      <name val="Verdana"/>
      <family val="2"/>
      <scheme val="minor"/>
    </font>
    <font>
      <sz val="9"/>
      <color theme="7"/>
      <name val="Verdana"/>
      <family val="2"/>
      <scheme val="minor"/>
    </font>
    <font>
      <b/>
      <sz val="9"/>
      <color theme="7"/>
      <name val="Verdana"/>
      <family val="2"/>
      <scheme val="minor"/>
    </font>
    <font>
      <sz val="11"/>
      <color theme="1"/>
      <name val="Calibri"/>
      <family val="2"/>
    </font>
    <font>
      <sz val="9"/>
      <color rgb="FF4F5861"/>
      <name val="Verdana"/>
      <family val="2"/>
      <scheme val="minor"/>
    </font>
    <font>
      <sz val="9"/>
      <name val="Verdana"/>
      <family val="2"/>
      <scheme val="minor"/>
    </font>
    <font>
      <b/>
      <sz val="9"/>
      <color rgb="FF4F5861"/>
      <name val="Verdana"/>
      <family val="2"/>
      <scheme val="minor"/>
    </font>
    <font>
      <sz val="8"/>
      <color theme="1"/>
      <name val="Verdana"/>
      <family val="2"/>
      <scheme val="minor"/>
    </font>
    <font>
      <b/>
      <sz val="9"/>
      <color theme="1"/>
      <name val="Verdana"/>
      <family val="2"/>
      <scheme val="minor"/>
    </font>
    <font>
      <sz val="5.5"/>
      <color rgb="FF797F86"/>
      <name val="Verdana"/>
      <family val="2"/>
      <scheme val="minor"/>
    </font>
    <font>
      <sz val="6"/>
      <name val="Verdana"/>
      <family val="2"/>
      <scheme val="minor"/>
    </font>
    <font>
      <b/>
      <sz val="9"/>
      <color rgb="FF7030A0"/>
      <name val="Verdana"/>
      <family val="2"/>
      <scheme val="minor"/>
    </font>
    <font>
      <sz val="11"/>
      <name val="Arial"/>
      <family val="2"/>
    </font>
  </fonts>
  <fills count="24">
    <fill>
      <patternFill patternType="none"/>
    </fill>
    <fill>
      <patternFill patternType="gray125"/>
    </fill>
    <fill>
      <patternFill patternType="solid">
        <fgColor rgb="FFF2F2F2"/>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rgb="FFFFF09C"/>
        <bgColor indexed="64"/>
      </patternFill>
    </fill>
    <fill>
      <patternFill patternType="solid">
        <fgColor rgb="FFC3D997"/>
        <bgColor indexed="64"/>
      </patternFill>
    </fill>
    <fill>
      <patternFill patternType="solid">
        <fgColor theme="0"/>
        <bgColor indexed="64"/>
      </patternFill>
    </fill>
    <fill>
      <gradientFill degree="90">
        <stop position="0">
          <color theme="5"/>
        </stop>
        <stop position="1">
          <color theme="6"/>
        </stop>
      </gradientFill>
    </fill>
    <fill>
      <gradientFill degree="90">
        <stop position="0">
          <color theme="9"/>
        </stop>
        <stop position="1">
          <color theme="9" tint="-0.25098422193060094"/>
        </stop>
      </gradientFill>
    </fill>
    <fill>
      <gradientFill degree="90">
        <stop position="0">
          <color theme="2"/>
        </stop>
        <stop position="1">
          <color theme="4" tint="-0.25098422193060094"/>
        </stop>
      </gradientFill>
    </fill>
    <fill>
      <gradientFill degree="90">
        <stop position="0">
          <color theme="6"/>
        </stop>
        <stop position="1">
          <color theme="6" tint="-0.25098422193060094"/>
        </stop>
      </gradientFill>
    </fill>
    <fill>
      <patternFill patternType="solid">
        <fgColor rgb="FFFCC7D0"/>
        <bgColor indexed="64"/>
      </patternFill>
    </fill>
    <fill>
      <patternFill patternType="solid">
        <fgColor theme="9"/>
        <bgColor auto="1"/>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0" tint="-0.14999847407452621"/>
        <bgColor theme="0" tint="-0.14999847407452621"/>
      </patternFill>
    </fill>
  </fills>
  <borders count="24">
    <border>
      <left/>
      <right/>
      <top/>
      <bottom/>
      <diagonal/>
    </border>
    <border>
      <left/>
      <right/>
      <top/>
      <bottom style="thick">
        <color theme="4" tint="0.499984740745262"/>
      </bottom>
      <diagonal/>
    </border>
    <border>
      <left/>
      <right/>
      <top/>
      <bottom style="medium">
        <color rgb="FF0086B9"/>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right/>
      <top style="medium">
        <color theme="3"/>
      </top>
      <bottom/>
      <diagonal/>
    </border>
    <border>
      <left/>
      <right style="medium">
        <color auto="1"/>
      </right>
      <top/>
      <bottom/>
      <diagonal/>
    </border>
    <border>
      <left/>
      <right/>
      <top/>
      <bottom style="medium">
        <color theme="3"/>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theme="4"/>
      </left>
      <right/>
      <top style="thin">
        <color theme="4"/>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33">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Border="0" applyAlignment="0" applyProtection="0"/>
    <xf numFmtId="0" fontId="12" fillId="0" borderId="0" applyNumberFormat="0" applyFill="0" applyAlignment="0" applyProtection="0"/>
    <xf numFmtId="0" fontId="7" fillId="0" borderId="0" applyNumberFormat="0" applyFill="0" applyBorder="0" applyAlignment="0" applyProtection="0"/>
    <xf numFmtId="0" fontId="16" fillId="7"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4" fillId="3" borderId="3" applyNumberFormat="0" applyAlignment="0" applyProtection="0"/>
    <xf numFmtId="0" fontId="4" fillId="2" borderId="3" applyNumberFormat="0" applyAlignment="0" applyProtection="0"/>
    <xf numFmtId="0" fontId="4" fillId="0" borderId="3" applyNumberFormat="0" applyAlignment="0" applyProtection="0"/>
    <xf numFmtId="0" fontId="20" fillId="0" borderId="2" applyNumberFormat="0" applyFill="0" applyAlignment="0" applyProtection="0"/>
    <xf numFmtId="0" fontId="19" fillId="5" borderId="0" applyNumberFormat="0" applyAlignment="0" applyProtection="0"/>
    <xf numFmtId="0" fontId="15" fillId="0" borderId="0" applyNumberFormat="0" applyFill="0" applyBorder="0" applyAlignment="0" applyProtection="0"/>
    <xf numFmtId="0" fontId="4" fillId="6" borderId="0" applyNumberFormat="0" applyAlignment="0" applyProtection="0"/>
    <xf numFmtId="0" fontId="18"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 fillId="9" borderId="4" applyBorder="0">
      <alignment horizontal="center" vertical="center"/>
    </xf>
    <xf numFmtId="0" fontId="9" fillId="10" borderId="4" applyBorder="0">
      <alignment horizontal="center" vertical="center"/>
    </xf>
    <xf numFmtId="0" fontId="7" fillId="11" borderId="4" applyBorder="0">
      <alignment horizontal="center" vertical="center"/>
    </xf>
    <xf numFmtId="0" fontId="9" fillId="12" borderId="4" applyBorder="0">
      <alignment horizontal="center" vertical="center"/>
    </xf>
    <xf numFmtId="0" fontId="4" fillId="3" borderId="0"/>
    <xf numFmtId="9" fontId="4" fillId="0" borderId="0" applyFont="0" applyFill="0" applyBorder="0" applyAlignment="0" applyProtection="0"/>
    <xf numFmtId="0" fontId="23" fillId="0" borderId="0" applyNumberFormat="0" applyFill="0" applyBorder="0" applyAlignment="0" applyProtection="0"/>
    <xf numFmtId="0" fontId="23" fillId="0" borderId="0"/>
    <xf numFmtId="0" fontId="9" fillId="14" borderId="0">
      <alignment horizontal="center" vertical="center"/>
    </xf>
    <xf numFmtId="0" fontId="3" fillId="0" borderId="0"/>
    <xf numFmtId="0" fontId="2" fillId="0" borderId="0"/>
    <xf numFmtId="0" fontId="4" fillId="0" borderId="0"/>
    <xf numFmtId="0" fontId="1" fillId="0" borderId="0"/>
    <xf numFmtId="0" fontId="1" fillId="0" borderId="0"/>
  </cellStyleXfs>
  <cellXfs count="436">
    <xf numFmtId="0" fontId="0" fillId="0" borderId="0" xfId="0"/>
    <xf numFmtId="0" fontId="0" fillId="0" borderId="0" xfId="0" applyBorder="1"/>
    <xf numFmtId="0" fontId="0" fillId="0" borderId="0" xfId="0" applyFill="1"/>
    <xf numFmtId="0" fontId="0" fillId="0" borderId="0" xfId="0"/>
    <xf numFmtId="0" fontId="0" fillId="0" borderId="0" xfId="0" applyFill="1" applyBorder="1"/>
    <xf numFmtId="0" fontId="8" fillId="8" borderId="0" xfId="0" applyFont="1" applyFill="1" applyAlignment="1">
      <alignment vertical="center" wrapText="1"/>
    </xf>
    <xf numFmtId="0" fontId="0" fillId="0" borderId="0" xfId="0" applyFont="1" applyFill="1" applyAlignment="1">
      <alignment vertical="center"/>
    </xf>
    <xf numFmtId="0" fontId="8" fillId="0" borderId="0" xfId="0" applyFont="1" applyFill="1" applyAlignment="1">
      <alignment vertical="center"/>
    </xf>
    <xf numFmtId="0" fontId="0" fillId="8" borderId="0" xfId="0" applyFont="1" applyFill="1" applyAlignment="1">
      <alignment vertical="center" wrapText="1"/>
    </xf>
    <xf numFmtId="0" fontId="14" fillId="8" borderId="0" xfId="0" applyFont="1" applyFill="1" applyAlignment="1">
      <alignment horizontal="right" vertical="center"/>
    </xf>
    <xf numFmtId="0" fontId="0" fillId="0" borderId="0" xfId="0" applyFont="1" applyFill="1" applyBorder="1"/>
    <xf numFmtId="9" fontId="0" fillId="0" borderId="0" xfId="0" applyNumberFormat="1"/>
    <xf numFmtId="0" fontId="5" fillId="0" borderId="0" xfId="0" applyFont="1" applyFill="1" applyBorder="1"/>
    <xf numFmtId="9" fontId="0" fillId="0" borderId="0" xfId="24" applyFont="1" applyFill="1" applyBorder="1"/>
    <xf numFmtId="0" fontId="5" fillId="0" borderId="0" xfId="0" applyFont="1" applyFill="1"/>
    <xf numFmtId="9" fontId="0" fillId="0" borderId="0" xfId="0" applyNumberFormat="1" applyFont="1" applyFill="1" applyBorder="1"/>
    <xf numFmtId="9" fontId="0" fillId="0" borderId="0" xfId="0" applyNumberFormat="1" applyFill="1"/>
    <xf numFmtId="9" fontId="8" fillId="0" borderId="0" xfId="0" applyNumberFormat="1" applyFont="1" applyFill="1" applyAlignment="1">
      <alignment vertical="center"/>
    </xf>
    <xf numFmtId="0" fontId="0" fillId="0" borderId="0" xfId="0" applyFont="1" applyFill="1" applyBorder="1" applyAlignment="1">
      <alignment vertical="center"/>
    </xf>
    <xf numFmtId="0" fontId="0" fillId="0" borderId="6" xfId="0" applyFill="1" applyBorder="1"/>
    <xf numFmtId="0" fontId="0" fillId="0" borderId="6" xfId="0" applyBorder="1"/>
    <xf numFmtId="0" fontId="0" fillId="0" borderId="0" xfId="0" applyFont="1" applyFill="1"/>
    <xf numFmtId="9" fontId="5" fillId="0" borderId="0" xfId="24" applyFont="1" applyFill="1" applyBorder="1"/>
    <xf numFmtId="0" fontId="0" fillId="0" borderId="0" xfId="0" applyFill="1" applyAlignment="1">
      <alignment horizontal="left" vertical="center" wrapText="1"/>
    </xf>
    <xf numFmtId="0" fontId="24" fillId="0" borderId="6" xfId="17" applyFont="1" applyFill="1" applyBorder="1" applyAlignment="1" applyProtection="1">
      <alignment vertical="center"/>
    </xf>
    <xf numFmtId="0" fontId="24" fillId="0" borderId="6" xfId="17" applyFont="1" applyFill="1" applyBorder="1" applyAlignment="1" applyProtection="1"/>
    <xf numFmtId="9" fontId="0" fillId="0" borderId="0" xfId="24" applyFont="1"/>
    <xf numFmtId="0" fontId="24" fillId="0" borderId="6" xfId="17" applyFont="1" applyBorder="1" applyAlignment="1" applyProtection="1"/>
    <xf numFmtId="0" fontId="5" fillId="0" borderId="0" xfId="0" applyFont="1"/>
    <xf numFmtId="0" fontId="25" fillId="0" borderId="6" xfId="17" applyFont="1" applyFill="1" applyBorder="1" applyAlignment="1" applyProtection="1"/>
    <xf numFmtId="9" fontId="0" fillId="0" borderId="0" xfId="24" applyFont="1" applyFill="1" applyBorder="1" applyAlignment="1">
      <alignment horizontal="left" vertical="center"/>
    </xf>
    <xf numFmtId="0" fontId="0" fillId="0" borderId="0" xfId="0" applyFill="1" applyBorder="1" applyAlignment="1">
      <alignment horizontal="left" vertical="center"/>
    </xf>
    <xf numFmtId="164" fontId="26" fillId="0" borderId="0" xfId="24" applyNumberFormat="1" applyFont="1" applyBorder="1" applyAlignment="1">
      <alignment horizontal="left" vertical="center"/>
    </xf>
    <xf numFmtId="164" fontId="26" fillId="0" borderId="0" xfId="0" applyNumberFormat="1" applyFont="1" applyBorder="1" applyAlignment="1">
      <alignment horizontal="left" vertical="center"/>
    </xf>
    <xf numFmtId="164" fontId="26" fillId="0" borderId="0" xfId="26" applyNumberFormat="1" applyFont="1" applyBorder="1" applyAlignment="1">
      <alignment horizontal="left" vertical="center"/>
    </xf>
    <xf numFmtId="0" fontId="0" fillId="0" borderId="0" xfId="0"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23" fillId="0" borderId="0" xfId="0" applyFont="1"/>
    <xf numFmtId="0" fontId="28" fillId="0" borderId="0" xfId="0" applyFont="1" applyAlignment="1">
      <alignment vertical="center"/>
    </xf>
    <xf numFmtId="0" fontId="21" fillId="0" borderId="6" xfId="17" applyBorder="1" applyAlignment="1" applyProtection="1"/>
    <xf numFmtId="9" fontId="0" fillId="0" borderId="0" xfId="0" applyNumberFormat="1" applyFont="1"/>
    <xf numFmtId="9" fontId="0" fillId="0" borderId="0" xfId="0" applyNumberFormat="1" applyFont="1" applyFill="1"/>
    <xf numFmtId="0" fontId="29" fillId="0" borderId="0" xfId="0" applyFont="1" applyAlignment="1">
      <alignment horizontal="left" vertical="center" indent="1"/>
    </xf>
    <xf numFmtId="0" fontId="21" fillId="0" borderId="0" xfId="17" applyFill="1" applyAlignment="1" applyProtection="1"/>
    <xf numFmtId="1" fontId="0" fillId="0" borderId="0" xfId="0" applyNumberFormat="1" applyFill="1" applyBorder="1"/>
    <xf numFmtId="0" fontId="5" fillId="0" borderId="0" xfId="0" applyFont="1" applyFill="1" applyAlignment="1">
      <alignment horizontal="right"/>
    </xf>
    <xf numFmtId="0" fontId="5" fillId="0" borderId="0" xfId="0" applyFont="1" applyFill="1" applyAlignment="1">
      <alignment horizontal="left"/>
    </xf>
    <xf numFmtId="0" fontId="5" fillId="0" borderId="0" xfId="0" applyFont="1" applyFill="1" applyAlignment="1">
      <alignment horizontal="right" vertical="center" wrapText="1"/>
    </xf>
    <xf numFmtId="1" fontId="5" fillId="0" borderId="0" xfId="0" applyNumberFormat="1" applyFont="1" applyFill="1" applyAlignment="1">
      <alignment horizontal="left" vertical="center"/>
    </xf>
    <xf numFmtId="1" fontId="5" fillId="0" borderId="0" xfId="0" applyNumberFormat="1" applyFont="1" applyFill="1" applyAlignment="1">
      <alignment horizontal="left"/>
    </xf>
    <xf numFmtId="0" fontId="5" fillId="0" borderId="0" xfId="0" applyFont="1" applyFill="1" applyAlignment="1">
      <alignment horizontal="right" vertical="center"/>
    </xf>
    <xf numFmtId="0" fontId="5" fillId="0" borderId="0" xfId="0" applyFont="1" applyFill="1" applyAlignment="1">
      <alignment horizontal="right" vertical="top"/>
    </xf>
    <xf numFmtId="1" fontId="5" fillId="0" borderId="0" xfId="0" applyNumberFormat="1" applyFont="1" applyFill="1" applyAlignment="1">
      <alignment horizontal="left" vertical="top"/>
    </xf>
    <xf numFmtId="0" fontId="0" fillId="0" borderId="0" xfId="24" applyNumberFormat="1" applyFont="1" applyFill="1" applyBorder="1"/>
    <xf numFmtId="0" fontId="0" fillId="0" borderId="0" xfId="0" applyNumberFormat="1" applyFill="1" applyBorder="1"/>
    <xf numFmtId="9" fontId="26" fillId="0" borderId="0" xfId="24" applyFont="1" applyBorder="1" applyAlignment="1">
      <alignment horizontal="left" vertical="center"/>
    </xf>
    <xf numFmtId="0" fontId="5" fillId="0" borderId="0" xfId="0" applyFont="1" applyFill="1" applyBorder="1" applyAlignment="1">
      <alignment horizontal="right"/>
    </xf>
    <xf numFmtId="0" fontId="27" fillId="0" borderId="0" xfId="0" applyFont="1" applyFill="1" applyBorder="1" applyAlignment="1">
      <alignment horizontal="right" vertical="center"/>
    </xf>
    <xf numFmtId="0" fontId="5" fillId="0" borderId="0" xfId="0" applyFont="1" applyAlignment="1">
      <alignment horizontal="left" vertical="center"/>
    </xf>
    <xf numFmtId="0" fontId="9" fillId="10" borderId="0" xfId="20" applyBorder="1" applyProtection="1">
      <alignment horizontal="center" vertical="center"/>
      <protection locked="0"/>
    </xf>
    <xf numFmtId="0" fontId="0" fillId="0" borderId="6" xfId="0" applyFill="1" applyBorder="1" applyProtection="1"/>
    <xf numFmtId="0" fontId="0" fillId="0" borderId="0" xfId="0" applyFill="1" applyBorder="1" applyProtection="1"/>
    <xf numFmtId="0" fontId="0" fillId="0" borderId="0" xfId="0" applyFill="1" applyProtection="1"/>
    <xf numFmtId="0" fontId="5" fillId="0" borderId="0" xfId="0" applyFont="1" applyProtection="1"/>
    <xf numFmtId="9" fontId="0" fillId="0" borderId="0" xfId="24" applyFont="1" applyFill="1" applyBorder="1" applyProtection="1"/>
    <xf numFmtId="0" fontId="0" fillId="0" borderId="0" xfId="0" applyNumberFormat="1" applyFill="1" applyBorder="1" applyProtection="1"/>
    <xf numFmtId="0" fontId="5" fillId="0" borderId="0" xfId="0" applyFont="1" applyFill="1" applyProtection="1"/>
    <xf numFmtId="0" fontId="5" fillId="0" borderId="0" xfId="0" applyFont="1" applyFill="1" applyBorder="1" applyProtection="1"/>
    <xf numFmtId="0" fontId="5" fillId="0" borderId="0" xfId="0" applyNumberFormat="1" applyFont="1" applyFill="1" applyBorder="1" applyProtection="1"/>
    <xf numFmtId="0" fontId="0" fillId="0" borderId="0" xfId="0" applyNumberFormat="1" applyFill="1" applyProtection="1"/>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Protection="1"/>
    <xf numFmtId="9" fontId="8" fillId="0" borderId="0" xfId="0" applyNumberFormat="1" applyFont="1" applyFill="1" applyAlignment="1" applyProtection="1">
      <alignment vertical="center"/>
    </xf>
    <xf numFmtId="0" fontId="8" fillId="0" borderId="0" xfId="0" applyFont="1" applyFill="1" applyAlignment="1" applyProtection="1">
      <alignment vertical="center"/>
    </xf>
    <xf numFmtId="0" fontId="0" fillId="0" borderId="0" xfId="0" applyFont="1" applyFill="1" applyBorder="1" applyProtection="1"/>
    <xf numFmtId="9" fontId="0" fillId="0" borderId="0" xfId="0" applyNumberFormat="1" applyFill="1" applyProtection="1"/>
    <xf numFmtId="0" fontId="0" fillId="0" borderId="0" xfId="0" applyBorder="1" applyProtection="1"/>
    <xf numFmtId="9" fontId="0" fillId="0" borderId="0" xfId="0" applyNumberFormat="1" applyProtection="1"/>
    <xf numFmtId="0" fontId="0" fillId="0" borderId="6" xfId="0" applyBorder="1" applyProtection="1"/>
    <xf numFmtId="0" fontId="0" fillId="0" borderId="0" xfId="0" applyNumberFormat="1" applyBorder="1" applyProtection="1"/>
    <xf numFmtId="0" fontId="5" fillId="0" borderId="0" xfId="0" applyFont="1" applyBorder="1" applyProtection="1"/>
    <xf numFmtId="0" fontId="5" fillId="0" borderId="0" xfId="0" applyFont="1" applyFill="1" applyAlignment="1" applyProtection="1">
      <alignment horizontal="left" vertical="center"/>
    </xf>
    <xf numFmtId="0" fontId="0" fillId="0" borderId="0" xfId="0" applyNumberFormat="1" applyFont="1" applyFill="1" applyBorder="1" applyProtection="1"/>
    <xf numFmtId="0" fontId="5" fillId="0" borderId="0" xfId="0" applyFont="1" applyFill="1" applyBorder="1" applyAlignment="1" applyProtection="1">
      <alignment horizontal="left" vertical="center" wrapText="1" indent="1"/>
    </xf>
    <xf numFmtId="0" fontId="5" fillId="0" borderId="0" xfId="0" applyFont="1" applyAlignment="1" applyProtection="1">
      <alignment horizontal="right" vertical="top" wrapText="1"/>
    </xf>
    <xf numFmtId="0" fontId="19" fillId="14" borderId="0" xfId="19" applyFont="1" applyFill="1" applyBorder="1" applyProtection="1">
      <alignment horizontal="center" vertical="center"/>
      <protection locked="0"/>
    </xf>
    <xf numFmtId="0" fontId="8" fillId="8" borderId="0" xfId="0" applyFont="1" applyFill="1" applyAlignment="1" applyProtection="1">
      <alignment vertical="center" wrapText="1"/>
    </xf>
    <xf numFmtId="0" fontId="0" fillId="8" borderId="0" xfId="0" applyFont="1" applyFill="1" applyAlignment="1" applyProtection="1">
      <alignment vertical="center" wrapText="1"/>
    </xf>
    <xf numFmtId="0" fontId="14" fillId="8" borderId="0" xfId="0" applyFont="1" applyFill="1" applyAlignment="1" applyProtection="1">
      <alignment horizontal="right" vertical="center"/>
    </xf>
    <xf numFmtId="0" fontId="0" fillId="0" borderId="0" xfId="0" applyFill="1" applyAlignment="1" applyProtection="1"/>
    <xf numFmtId="0" fontId="5" fillId="0" borderId="0" xfId="0" applyFont="1" applyFill="1" applyAlignment="1" applyProtection="1">
      <alignment horizontal="right"/>
    </xf>
    <xf numFmtId="0" fontId="5" fillId="0" borderId="0" xfId="0" applyFont="1" applyFill="1" applyAlignment="1" applyProtection="1">
      <alignment horizontal="left"/>
    </xf>
    <xf numFmtId="0" fontId="0" fillId="0" borderId="0" xfId="0" applyFont="1" applyFill="1" applyProtection="1"/>
    <xf numFmtId="9" fontId="5" fillId="0" borderId="0" xfId="24" applyFont="1" applyFill="1" applyBorder="1" applyProtection="1"/>
    <xf numFmtId="1" fontId="5" fillId="0" borderId="0" xfId="0" applyNumberFormat="1" applyFont="1" applyFill="1" applyAlignment="1" applyProtection="1">
      <alignment horizontal="left"/>
    </xf>
    <xf numFmtId="0" fontId="0" fillId="0" borderId="0" xfId="0" applyAlignment="1" applyProtection="1"/>
    <xf numFmtId="0" fontId="0" fillId="0" borderId="0" xfId="0" applyFill="1" applyAlignment="1" applyProtection="1">
      <alignment horizontal="right"/>
    </xf>
    <xf numFmtId="0" fontId="0" fillId="0" borderId="0" xfId="0" applyFont="1" applyFill="1" applyBorder="1" applyAlignment="1" applyProtection="1">
      <alignment horizontal="left" vertical="center" wrapText="1"/>
    </xf>
    <xf numFmtId="9" fontId="0" fillId="0" borderId="0" xfId="24" applyFont="1" applyFill="1" applyBorder="1" applyAlignment="1" applyProtection="1">
      <alignment horizontal="left" vertical="center" wrapText="1"/>
    </xf>
    <xf numFmtId="0" fontId="0" fillId="0" borderId="0" xfId="0" applyNumberFormat="1" applyFont="1" applyFill="1" applyBorder="1" applyAlignment="1" applyProtection="1">
      <alignment horizontal="left" vertical="center"/>
    </xf>
    <xf numFmtId="9" fontId="0" fillId="0" borderId="0" xfId="0" applyNumberFormat="1" applyBorder="1" applyAlignment="1">
      <alignment horizontal="left" vertical="center"/>
    </xf>
    <xf numFmtId="9" fontId="0" fillId="0" borderId="0" xfId="0" applyNumberFormat="1" applyFill="1" applyAlignment="1">
      <alignment horizontal="left" vertical="center"/>
    </xf>
    <xf numFmtId="1" fontId="5" fillId="0" borderId="0" xfId="0" applyNumberFormat="1" applyFont="1" applyAlignment="1" applyProtection="1">
      <alignment horizontal="left" vertical="top"/>
    </xf>
    <xf numFmtId="0" fontId="14" fillId="8" borderId="7" xfId="0" applyFont="1" applyFill="1" applyBorder="1" applyAlignment="1">
      <alignment horizontal="right" vertical="center"/>
    </xf>
    <xf numFmtId="0" fontId="13" fillId="0" borderId="0" xfId="0" applyFont="1" applyFill="1" applyBorder="1" applyAlignment="1">
      <alignment vertical="center"/>
    </xf>
    <xf numFmtId="0" fontId="5" fillId="0" borderId="0" xfId="0" applyFont="1" applyFill="1" applyBorder="1" applyAlignment="1">
      <alignment horizontal="right" vertical="center"/>
    </xf>
    <xf numFmtId="0" fontId="30" fillId="0" borderId="0" xfId="0" applyFont="1" applyFill="1" applyBorder="1" applyAlignment="1">
      <alignment vertical="center"/>
    </xf>
    <xf numFmtId="0" fontId="0" fillId="0" borderId="0" xfId="0" applyNumberFormat="1" applyFont="1" applyFill="1"/>
    <xf numFmtId="0" fontId="29" fillId="0" borderId="0" xfId="0" applyFont="1" applyFill="1" applyAlignment="1">
      <alignment horizontal="left"/>
    </xf>
    <xf numFmtId="0" fontId="5" fillId="0" borderId="0" xfId="0" applyNumberFormat="1" applyFont="1" applyFill="1" applyAlignment="1">
      <alignment horizontal="left"/>
    </xf>
    <xf numFmtId="1" fontId="5" fillId="0" borderId="0" xfId="0" applyNumberFormat="1" applyFont="1" applyFill="1" applyBorder="1"/>
    <xf numFmtId="0" fontId="5" fillId="7" borderId="0" xfId="0" applyFont="1" applyFill="1"/>
    <xf numFmtId="9" fontId="5" fillId="7" borderId="0" xfId="24" applyFont="1" applyFill="1" applyBorder="1"/>
    <xf numFmtId="0" fontId="5" fillId="7" borderId="0" xfId="0" applyFont="1" applyFill="1" applyBorder="1"/>
    <xf numFmtId="1" fontId="5" fillId="7" borderId="0" xfId="0" applyNumberFormat="1" applyFont="1" applyFill="1" applyBorder="1"/>
    <xf numFmtId="0" fontId="5" fillId="7" borderId="0" xfId="0" applyFont="1" applyFill="1" applyAlignment="1">
      <alignment horizontal="left"/>
    </xf>
    <xf numFmtId="0" fontId="5" fillId="7" borderId="0" xfId="0" applyFont="1" applyFill="1" applyBorder="1" applyAlignment="1">
      <alignment horizontal="left"/>
    </xf>
    <xf numFmtId="9" fontId="5" fillId="7" borderId="0" xfId="0" applyNumberFormat="1" applyFont="1" applyFill="1"/>
    <xf numFmtId="0" fontId="5" fillId="15" borderId="8" xfId="0" applyFont="1" applyFill="1" applyBorder="1"/>
    <xf numFmtId="0" fontId="0" fillId="0" borderId="8" xfId="0" applyFill="1" applyBorder="1"/>
    <xf numFmtId="9" fontId="0" fillId="0" borderId="8" xfId="0" applyNumberFormat="1" applyBorder="1"/>
    <xf numFmtId="0" fontId="0" fillId="0" borderId="8" xfId="0" applyBorder="1"/>
    <xf numFmtId="9" fontId="0" fillId="0" borderId="8" xfId="24" applyFont="1" applyFill="1" applyBorder="1"/>
    <xf numFmtId="0" fontId="0" fillId="0" borderId="8" xfId="0" applyFont="1" applyFill="1" applyBorder="1"/>
    <xf numFmtId="0" fontId="0" fillId="0" borderId="8" xfId="0" applyFont="1" applyFill="1" applyBorder="1" applyProtection="1"/>
    <xf numFmtId="0" fontId="0" fillId="0" borderId="8" xfId="0" applyBorder="1" applyProtection="1"/>
    <xf numFmtId="0" fontId="0" fillId="0" borderId="8" xfId="0" applyFill="1" applyBorder="1" applyProtection="1"/>
    <xf numFmtId="0" fontId="0" fillId="0" borderId="8" xfId="0" applyNumberFormat="1" applyFill="1" applyBorder="1" applyProtection="1"/>
    <xf numFmtId="0" fontId="0" fillId="0" borderId="8" xfId="24" applyNumberFormat="1" applyFont="1" applyFill="1" applyBorder="1" applyProtection="1"/>
    <xf numFmtId="9" fontId="0" fillId="0" borderId="8" xfId="24" applyFont="1" applyFill="1" applyBorder="1" applyProtection="1"/>
    <xf numFmtId="0" fontId="26" fillId="0" borderId="8" xfId="0" applyFont="1" applyFill="1" applyBorder="1" applyAlignment="1">
      <alignment horizontal="left" vertical="center"/>
    </xf>
    <xf numFmtId="9" fontId="26" fillId="0" borderId="8" xfId="24" applyFont="1" applyBorder="1" applyAlignment="1">
      <alignment horizontal="left" vertical="center"/>
    </xf>
    <xf numFmtId="0" fontId="26" fillId="0" borderId="8" xfId="26" applyNumberFormat="1" applyFont="1" applyBorder="1" applyAlignment="1">
      <alignment horizontal="left" vertical="center"/>
    </xf>
    <xf numFmtId="0" fontId="0" fillId="0" borderId="8" xfId="0" applyNumberFormat="1" applyBorder="1"/>
    <xf numFmtId="0" fontId="0" fillId="0" borderId="8" xfId="24" applyNumberFormat="1" applyFont="1" applyFill="1" applyBorder="1"/>
    <xf numFmtId="9" fontId="0" fillId="0" borderId="8" xfId="24" applyFont="1" applyFill="1" applyBorder="1" applyAlignment="1">
      <alignment horizontal="left" vertical="center"/>
    </xf>
    <xf numFmtId="9" fontId="0" fillId="0" borderId="8" xfId="0" applyNumberFormat="1" applyFill="1" applyBorder="1"/>
    <xf numFmtId="9" fontId="0" fillId="0" borderId="8" xfId="24" applyFont="1" applyBorder="1"/>
    <xf numFmtId="0" fontId="0" fillId="0" borderId="8" xfId="0" applyFont="1" applyFill="1" applyBorder="1" applyAlignment="1" applyProtection="1">
      <alignment horizontal="left" vertical="center"/>
    </xf>
    <xf numFmtId="9" fontId="0" fillId="0" borderId="8" xfId="0" applyNumberFormat="1" applyBorder="1" applyProtection="1"/>
    <xf numFmtId="0" fontId="5" fillId="0" borderId="0" xfId="0" applyFont="1" applyFill="1" applyAlignment="1">
      <alignment horizontal="left" vertical="center"/>
    </xf>
    <xf numFmtId="0" fontId="0" fillId="0" borderId="0" xfId="0" applyFill="1" applyAlignment="1">
      <alignment vertical="center"/>
    </xf>
    <xf numFmtId="0" fontId="6" fillId="0" borderId="0" xfId="0" applyFont="1" applyFill="1"/>
    <xf numFmtId="0" fontId="0" fillId="0" borderId="9" xfId="0" applyBorder="1"/>
    <xf numFmtId="0" fontId="5" fillId="0" borderId="0" xfId="0" applyFont="1" applyBorder="1" applyAlignment="1">
      <alignment horizontal="right" vertical="top"/>
    </xf>
    <xf numFmtId="1" fontId="5" fillId="0" borderId="0" xfId="0" applyNumberFormat="1" applyFont="1" applyFill="1" applyBorder="1" applyAlignment="1">
      <alignment horizontal="left" vertical="top"/>
    </xf>
    <xf numFmtId="9" fontId="5" fillId="0" borderId="0" xfId="24" applyFont="1" applyFill="1" applyBorder="1" applyAlignment="1">
      <alignment horizontal="right" vertical="top"/>
    </xf>
    <xf numFmtId="0" fontId="5" fillId="15" borderId="8" xfId="0" applyFont="1" applyFill="1" applyBorder="1" applyProtection="1"/>
    <xf numFmtId="9" fontId="4" fillId="0" borderId="8" xfId="24" applyFont="1" applyBorder="1" applyAlignment="1" applyProtection="1">
      <alignment horizontal="right" vertical="top"/>
    </xf>
    <xf numFmtId="165" fontId="5" fillId="0" borderId="0" xfId="24" applyNumberFormat="1" applyFont="1" applyFill="1" applyBorder="1" applyAlignment="1" applyProtection="1">
      <alignment horizontal="right"/>
    </xf>
    <xf numFmtId="0" fontId="5" fillId="0" borderId="0" xfId="0" applyFont="1" applyFill="1" applyBorder="1" applyAlignment="1" applyProtection="1">
      <alignment horizontal="left"/>
    </xf>
    <xf numFmtId="0" fontId="5" fillId="7" borderId="0" xfId="0" applyFont="1" applyFill="1" applyAlignment="1">
      <alignment horizontal="right"/>
    </xf>
    <xf numFmtId="0" fontId="5" fillId="0" borderId="9" xfId="0" applyFont="1" applyBorder="1" applyAlignment="1">
      <alignment horizontal="right"/>
    </xf>
    <xf numFmtId="0" fontId="0" fillId="0" borderId="9" xfId="0" applyFill="1" applyBorder="1" applyAlignment="1">
      <alignment horizontal="left"/>
    </xf>
    <xf numFmtId="0" fontId="5" fillId="0" borderId="0" xfId="0" applyFont="1" applyBorder="1" applyAlignment="1">
      <alignment horizontal="left" vertical="top"/>
    </xf>
    <xf numFmtId="0" fontId="0" fillId="0" borderId="0" xfId="0" applyFill="1" applyAlignment="1">
      <alignment horizontal="left"/>
    </xf>
    <xf numFmtId="9" fontId="5" fillId="15" borderId="8" xfId="0" applyNumberFormat="1" applyFont="1" applyFill="1" applyBorder="1"/>
    <xf numFmtId="0" fontId="5" fillId="0" borderId="0" xfId="0" applyFont="1" applyFill="1" applyBorder="1" applyAlignment="1" applyProtection="1">
      <alignment horizontal="right" vertical="center"/>
    </xf>
    <xf numFmtId="9" fontId="5" fillId="15" borderId="8" xfId="0" applyNumberFormat="1" applyFont="1" applyFill="1" applyBorder="1" applyProtection="1"/>
    <xf numFmtId="0" fontId="5" fillId="15" borderId="8" xfId="0" applyNumberFormat="1" applyFont="1" applyFill="1" applyBorder="1" applyProtection="1"/>
    <xf numFmtId="0" fontId="6" fillId="0" borderId="0" xfId="0" applyFont="1" applyProtection="1"/>
    <xf numFmtId="9" fontId="5" fillId="0" borderId="0" xfId="0" applyNumberFormat="1" applyFont="1" applyAlignment="1" applyProtection="1">
      <alignment horizontal="right"/>
    </xf>
    <xf numFmtId="0" fontId="5" fillId="0" borderId="0" xfId="0" applyNumberFormat="1" applyFont="1" applyAlignment="1" applyProtection="1">
      <alignment horizontal="left"/>
    </xf>
    <xf numFmtId="0" fontId="5" fillId="15" borderId="8" xfId="0" applyFont="1" applyFill="1" applyBorder="1" applyAlignment="1"/>
    <xf numFmtId="0" fontId="27" fillId="15" borderId="8" xfId="0" applyFont="1" applyFill="1" applyBorder="1" applyAlignment="1">
      <alignment horizontal="left"/>
    </xf>
    <xf numFmtId="9" fontId="5" fillId="15" borderId="8" xfId="0" applyNumberFormat="1" applyFont="1" applyFill="1" applyBorder="1" applyAlignment="1"/>
    <xf numFmtId="9" fontId="4" fillId="0" borderId="8" xfId="24" applyFont="1" applyFill="1" applyBorder="1"/>
    <xf numFmtId="9" fontId="5" fillId="0" borderId="0" xfId="24" applyFont="1" applyFill="1" applyAlignment="1">
      <alignment horizontal="right"/>
    </xf>
    <xf numFmtId="0" fontId="5" fillId="7" borderId="0" xfId="0" applyNumberFormat="1" applyFont="1" applyFill="1" applyBorder="1" applyAlignment="1">
      <alignment horizontal="right"/>
    </xf>
    <xf numFmtId="0" fontId="0" fillId="0" borderId="8" xfId="0" applyNumberFormat="1" applyFont="1" applyBorder="1"/>
    <xf numFmtId="0" fontId="5" fillId="0" borderId="0" xfId="0" applyNumberFormat="1" applyFont="1" applyAlignment="1">
      <alignment horizontal="left"/>
    </xf>
    <xf numFmtId="0" fontId="6" fillId="0" borderId="0" xfId="0" applyFont="1"/>
    <xf numFmtId="0" fontId="5" fillId="0" borderId="0" xfId="0" applyFont="1" applyAlignment="1">
      <alignment horizontal="right"/>
    </xf>
    <xf numFmtId="0" fontId="5" fillId="0" borderId="0" xfId="24" applyNumberFormat="1" applyFont="1" applyBorder="1" applyAlignment="1">
      <alignment horizontal="left"/>
    </xf>
    <xf numFmtId="1" fontId="0" fillId="0" borderId="0" xfId="0" applyNumberFormat="1" applyFont="1" applyFill="1" applyBorder="1"/>
    <xf numFmtId="1" fontId="5" fillId="0" borderId="0" xfId="0" applyNumberFormat="1" applyFont="1" applyFill="1" applyBorder="1" applyAlignment="1">
      <alignment horizontal="right"/>
    </xf>
    <xf numFmtId="0" fontId="6" fillId="0" borderId="0" xfId="0" applyFont="1" applyFill="1" applyProtection="1"/>
    <xf numFmtId="0" fontId="5" fillId="15" borderId="8" xfId="0" applyFont="1" applyFill="1" applyBorder="1" applyAlignment="1" applyProtection="1">
      <alignment horizontal="left" vertical="center"/>
    </xf>
    <xf numFmtId="0" fontId="5" fillId="0" borderId="0" xfId="0" applyFont="1" applyFill="1" applyAlignment="1">
      <alignment horizontal="left" vertical="top"/>
    </xf>
    <xf numFmtId="0" fontId="0" fillId="0" borderId="0" xfId="0" applyFill="1" applyAlignment="1">
      <alignment vertical="top"/>
    </xf>
    <xf numFmtId="0" fontId="5" fillId="0" borderId="0" xfId="0" applyFont="1" applyFill="1" applyAlignment="1">
      <alignment vertical="top"/>
    </xf>
    <xf numFmtId="0" fontId="5" fillId="0" borderId="0" xfId="0" applyNumberFormat="1" applyFont="1" applyAlignment="1" applyProtection="1">
      <alignment horizontal="right"/>
    </xf>
    <xf numFmtId="1" fontId="5" fillId="0" borderId="0" xfId="0" applyNumberFormat="1" applyFont="1" applyAlignment="1" applyProtection="1">
      <alignment horizontal="left"/>
    </xf>
    <xf numFmtId="0" fontId="5" fillId="17" borderId="8" xfId="0" applyFont="1" applyFill="1" applyBorder="1" applyAlignment="1">
      <alignment horizontal="center" vertical="center"/>
    </xf>
    <xf numFmtId="164" fontId="27" fillId="17" borderId="8" xfId="26" applyNumberFormat="1" applyFont="1" applyFill="1" applyBorder="1" applyAlignment="1">
      <alignment horizontal="center" vertical="center"/>
    </xf>
    <xf numFmtId="0" fontId="5" fillId="0" borderId="0" xfId="0" applyFont="1" applyAlignment="1">
      <alignment horizontal="left"/>
    </xf>
    <xf numFmtId="9" fontId="0" fillId="18" borderId="8" xfId="0" applyNumberFormat="1" applyFont="1" applyFill="1" applyBorder="1" applyAlignment="1">
      <alignment horizontal="center" vertical="center"/>
    </xf>
    <xf numFmtId="0" fontId="0" fillId="0" borderId="10" xfId="0" applyFont="1" applyBorder="1" applyAlignment="1">
      <alignment vertical="center"/>
    </xf>
    <xf numFmtId="9" fontId="0" fillId="0" borderId="12" xfId="0" applyNumberFormat="1" applyFont="1" applyBorder="1" applyAlignment="1">
      <alignment horizontal="center" vertical="center"/>
    </xf>
    <xf numFmtId="0" fontId="0" fillId="18" borderId="10" xfId="0" applyFont="1" applyFill="1" applyBorder="1" applyAlignment="1">
      <alignment vertical="center"/>
    </xf>
    <xf numFmtId="9" fontId="0" fillId="18" borderId="12" xfId="0" applyNumberFormat="1" applyFont="1" applyFill="1" applyBorder="1" applyAlignment="1">
      <alignment horizontal="center" vertical="center"/>
    </xf>
    <xf numFmtId="0" fontId="5" fillId="17" borderId="10" xfId="0" applyFont="1" applyFill="1" applyBorder="1" applyAlignment="1">
      <alignment horizontal="left" vertical="center" wrapText="1" indent="1"/>
    </xf>
    <xf numFmtId="9" fontId="5" fillId="17" borderId="12" xfId="0" applyNumberFormat="1" applyFont="1" applyFill="1" applyBorder="1" applyAlignment="1">
      <alignment horizontal="center" vertical="center"/>
    </xf>
    <xf numFmtId="0" fontId="0" fillId="8" borderId="10" xfId="0" applyFont="1" applyFill="1" applyBorder="1" applyAlignment="1">
      <alignment horizontal="left" vertical="center" wrapText="1" indent="1"/>
    </xf>
    <xf numFmtId="9" fontId="0" fillId="8" borderId="12" xfId="0" applyNumberFormat="1" applyFont="1" applyFill="1" applyBorder="1" applyAlignment="1">
      <alignment horizontal="center" vertical="center"/>
    </xf>
    <xf numFmtId="0" fontId="0" fillId="18" borderId="10" xfId="0" applyFont="1" applyFill="1" applyBorder="1" applyAlignment="1">
      <alignment horizontal="left" vertical="center" wrapText="1" indent="1"/>
    </xf>
    <xf numFmtId="0" fontId="0" fillId="18" borderId="11" xfId="0" applyFont="1" applyFill="1" applyBorder="1" applyAlignment="1">
      <alignment horizontal="left" vertical="center" wrapText="1" indent="1"/>
    </xf>
    <xf numFmtId="9" fontId="0" fillId="8" borderId="8" xfId="0" applyNumberFormat="1" applyFont="1" applyFill="1" applyBorder="1" applyAlignment="1">
      <alignment horizontal="center" vertical="center"/>
    </xf>
    <xf numFmtId="0" fontId="0" fillId="8" borderId="8" xfId="0" applyFont="1" applyFill="1" applyBorder="1" applyAlignment="1">
      <alignment vertical="center"/>
    </xf>
    <xf numFmtId="0" fontId="0" fillId="8" borderId="8" xfId="0" applyNumberFormat="1" applyFont="1" applyFill="1" applyBorder="1" applyAlignment="1">
      <alignment horizontal="center" vertical="center"/>
    </xf>
    <xf numFmtId="0" fontId="0" fillId="8" borderId="10" xfId="0" applyFont="1" applyFill="1" applyBorder="1" applyAlignment="1">
      <alignment vertical="center"/>
    </xf>
    <xf numFmtId="9" fontId="0" fillId="8" borderId="10" xfId="0" applyNumberFormat="1" applyFont="1" applyFill="1" applyBorder="1" applyAlignment="1">
      <alignment horizontal="center" vertical="center"/>
    </xf>
    <xf numFmtId="0" fontId="0" fillId="8" borderId="12" xfId="0" applyNumberFormat="1" applyFont="1" applyFill="1" applyBorder="1" applyAlignment="1">
      <alignment horizontal="center" vertical="center"/>
    </xf>
    <xf numFmtId="0" fontId="0" fillId="8" borderId="11" xfId="0" applyFont="1" applyFill="1" applyBorder="1" applyAlignment="1">
      <alignment vertical="center"/>
    </xf>
    <xf numFmtId="0" fontId="26" fillId="8" borderId="10" xfId="0" applyFont="1" applyFill="1" applyBorder="1" applyAlignment="1">
      <alignment horizontal="left" vertical="center"/>
    </xf>
    <xf numFmtId="0" fontId="26" fillId="18" borderId="10" xfId="0" applyFont="1" applyFill="1" applyBorder="1" applyAlignment="1">
      <alignment horizontal="left" vertical="center"/>
    </xf>
    <xf numFmtId="0" fontId="26" fillId="8" borderId="11" xfId="0" applyFont="1" applyFill="1" applyBorder="1" applyAlignment="1">
      <alignment horizontal="left" vertical="center"/>
    </xf>
    <xf numFmtId="0" fontId="26" fillId="8" borderId="10" xfId="0" applyFont="1" applyFill="1" applyBorder="1" applyAlignment="1">
      <alignment vertical="center"/>
    </xf>
    <xf numFmtId="0" fontId="26" fillId="18" borderId="10" xfId="0" applyFont="1" applyFill="1" applyBorder="1" applyAlignment="1">
      <alignment vertical="center"/>
    </xf>
    <xf numFmtId="0" fontId="26" fillId="8" borderId="11" xfId="0" applyFont="1" applyFill="1" applyBorder="1" applyAlignment="1">
      <alignment vertical="center"/>
    </xf>
    <xf numFmtId="0" fontId="5" fillId="16" borderId="8" xfId="0" applyFont="1" applyFill="1" applyBorder="1" applyProtection="1"/>
    <xf numFmtId="0" fontId="0" fillId="0" borderId="10" xfId="0" applyFont="1" applyFill="1" applyBorder="1" applyAlignment="1">
      <alignment vertical="center"/>
    </xf>
    <xf numFmtId="0" fontId="0" fillId="0" borderId="11" xfId="0" applyFont="1" applyFill="1" applyBorder="1" applyAlignment="1">
      <alignment vertical="center"/>
    </xf>
    <xf numFmtId="9" fontId="0" fillId="0" borderId="8" xfId="0" applyNumberFormat="1" applyFont="1" applyFill="1" applyBorder="1" applyAlignment="1">
      <alignment horizontal="center" vertical="center"/>
    </xf>
    <xf numFmtId="0" fontId="5" fillId="20" borderId="8" xfId="0" applyFont="1" applyFill="1" applyBorder="1" applyAlignment="1">
      <alignment horizontal="center" vertical="center"/>
    </xf>
    <xf numFmtId="0" fontId="0" fillId="18" borderId="8" xfId="0" applyFont="1" applyFill="1" applyBorder="1" applyAlignment="1">
      <alignment vertical="center"/>
    </xf>
    <xf numFmtId="0" fontId="0" fillId="18" borderId="8" xfId="0" applyNumberFormat="1" applyFont="1" applyFill="1" applyBorder="1" applyAlignment="1">
      <alignment horizontal="center" vertical="center"/>
    </xf>
    <xf numFmtId="0" fontId="31" fillId="20" borderId="8" xfId="0" applyFont="1" applyFill="1" applyBorder="1" applyAlignment="1">
      <alignment horizontal="center" vertical="center" wrapText="1"/>
    </xf>
    <xf numFmtId="0" fontId="0" fillId="0" borderId="8" xfId="0" applyNumberFormat="1" applyFill="1" applyBorder="1"/>
    <xf numFmtId="0" fontId="5" fillId="15" borderId="8" xfId="0" applyFont="1" applyFill="1" applyBorder="1" applyAlignment="1" applyProtection="1"/>
    <xf numFmtId="9" fontId="19" fillId="19" borderId="12" xfId="0" applyNumberFormat="1" applyFont="1" applyFill="1" applyBorder="1" applyAlignment="1">
      <alignment horizontal="center" vertical="center"/>
    </xf>
    <xf numFmtId="0" fontId="5" fillId="21" borderId="8" xfId="0" applyFont="1" applyFill="1" applyBorder="1" applyProtection="1"/>
    <xf numFmtId="0" fontId="0" fillId="21" borderId="8" xfId="0" applyFill="1" applyBorder="1" applyAlignment="1" applyProtection="1"/>
    <xf numFmtId="9" fontId="5" fillId="21" borderId="8" xfId="0" applyNumberFormat="1" applyFont="1" applyFill="1" applyBorder="1" applyProtection="1"/>
    <xf numFmtId="0" fontId="5" fillId="21" borderId="8" xfId="0" applyFont="1" applyFill="1" applyBorder="1"/>
    <xf numFmtId="9" fontId="5" fillId="21" borderId="8" xfId="0" applyNumberFormat="1" applyFont="1" applyFill="1" applyBorder="1"/>
    <xf numFmtId="9" fontId="0" fillId="0" borderId="8" xfId="24" applyNumberFormat="1" applyFont="1" applyFill="1" applyBorder="1"/>
    <xf numFmtId="1" fontId="0" fillId="0" borderId="8" xfId="24" applyNumberFormat="1" applyFont="1" applyFill="1" applyBorder="1" applyProtection="1"/>
    <xf numFmtId="0" fontId="30" fillId="0" borderId="8" xfId="24" applyNumberFormat="1" applyFont="1" applyFill="1" applyBorder="1"/>
    <xf numFmtId="0" fontId="28" fillId="0" borderId="8" xfId="0" applyFont="1" applyBorder="1" applyAlignment="1">
      <alignment vertical="center"/>
    </xf>
    <xf numFmtId="9" fontId="26" fillId="8" borderId="8" xfId="0" applyNumberFormat="1" applyFont="1" applyFill="1" applyBorder="1" applyAlignment="1">
      <alignment horizontal="left" vertical="center"/>
    </xf>
    <xf numFmtId="0" fontId="26" fillId="8" borderId="8" xfId="0" applyFont="1" applyFill="1" applyBorder="1" applyAlignment="1">
      <alignment vertical="center" wrapText="1"/>
    </xf>
    <xf numFmtId="9" fontId="26" fillId="18" borderId="8" xfId="0" applyNumberFormat="1" applyFont="1" applyFill="1" applyBorder="1" applyAlignment="1">
      <alignment horizontal="left" vertical="center"/>
    </xf>
    <xf numFmtId="0" fontId="26" fillId="18" borderId="8" xfId="0" applyFont="1" applyFill="1" applyBorder="1" applyAlignment="1">
      <alignment vertical="center" wrapText="1"/>
    </xf>
    <xf numFmtId="0" fontId="0" fillId="21" borderId="0" xfId="0" applyFill="1"/>
    <xf numFmtId="9" fontId="0" fillId="8" borderId="8" xfId="0" applyNumberFormat="1" applyFont="1" applyFill="1" applyBorder="1" applyAlignment="1">
      <alignment horizontal="left" vertical="center" wrapText="1"/>
    </xf>
    <xf numFmtId="0" fontId="0" fillId="0" borderId="13" xfId="0" applyFill="1" applyBorder="1"/>
    <xf numFmtId="0" fontId="0" fillId="0" borderId="11" xfId="0" applyFill="1" applyBorder="1"/>
    <xf numFmtId="0" fontId="5" fillId="15" borderId="15" xfId="0" applyFont="1" applyFill="1" applyBorder="1"/>
    <xf numFmtId="0" fontId="5" fillId="15" borderId="16" xfId="0" applyFont="1" applyFill="1" applyBorder="1"/>
    <xf numFmtId="0" fontId="5" fillId="15" borderId="17" xfId="0" applyFont="1" applyFill="1" applyBorder="1"/>
    <xf numFmtId="0" fontId="0" fillId="0" borderId="18" xfId="0" applyFill="1" applyBorder="1"/>
    <xf numFmtId="9" fontId="0" fillId="0" borderId="12" xfId="24" applyFont="1" applyFill="1" applyBorder="1"/>
    <xf numFmtId="0" fontId="0" fillId="0" borderId="10" xfId="0" applyFill="1" applyBorder="1"/>
    <xf numFmtId="9" fontId="0" fillId="0" borderId="12" xfId="0" applyNumberFormat="1" applyFill="1" applyBorder="1"/>
    <xf numFmtId="0" fontId="0" fillId="0" borderId="13" xfId="0" applyFont="1" applyFill="1" applyBorder="1"/>
    <xf numFmtId="0" fontId="0" fillId="0" borderId="18" xfId="0" applyFont="1" applyFill="1" applyBorder="1"/>
    <xf numFmtId="0" fontId="0" fillId="0" borderId="10" xfId="0" applyFont="1" applyFill="1" applyBorder="1"/>
    <xf numFmtId="0" fontId="0" fillId="0" borderId="10" xfId="0" applyBorder="1"/>
    <xf numFmtId="0" fontId="0" fillId="0" borderId="18" xfId="0" applyBorder="1"/>
    <xf numFmtId="0" fontId="0" fillId="0" borderId="13" xfId="0" applyBorder="1"/>
    <xf numFmtId="0" fontId="0" fillId="0" borderId="12" xfId="0" applyFill="1" applyBorder="1"/>
    <xf numFmtId="0" fontId="0" fillId="0" borderId="11" xfId="0" applyBorder="1"/>
    <xf numFmtId="9" fontId="0" fillId="0" borderId="12" xfId="0" applyNumberFormat="1" applyBorder="1"/>
    <xf numFmtId="0" fontId="0" fillId="0" borderId="12" xfId="0" applyBorder="1"/>
    <xf numFmtId="0" fontId="5" fillId="15" borderId="16" xfId="0" applyFont="1" applyFill="1" applyBorder="1" applyAlignment="1">
      <alignment wrapText="1"/>
    </xf>
    <xf numFmtId="0" fontId="5" fillId="15" borderId="17" xfId="0" applyFont="1" applyFill="1" applyBorder="1" applyAlignment="1">
      <alignment wrapText="1"/>
    </xf>
    <xf numFmtId="0" fontId="0" fillId="0" borderId="11" xfId="0" applyFill="1" applyBorder="1" applyProtection="1"/>
    <xf numFmtId="0" fontId="5" fillId="15" borderId="17" xfId="0" applyFont="1" applyFill="1" applyBorder="1" applyProtection="1"/>
    <xf numFmtId="9" fontId="0" fillId="0" borderId="12" xfId="24" applyNumberFormat="1" applyFont="1" applyFill="1" applyBorder="1"/>
    <xf numFmtId="0" fontId="0" fillId="0" borderId="12" xfId="0" applyFill="1" applyBorder="1" applyProtection="1"/>
    <xf numFmtId="0" fontId="0" fillId="0" borderId="10" xfId="0" applyFill="1" applyBorder="1" applyProtection="1"/>
    <xf numFmtId="0" fontId="0" fillId="0" borderId="13" xfId="0" applyFont="1" applyFill="1" applyBorder="1" applyAlignment="1">
      <alignment wrapText="1"/>
    </xf>
    <xf numFmtId="0" fontId="0" fillId="0" borderId="11" xfId="0" applyFont="1" applyFill="1" applyBorder="1" applyProtection="1"/>
    <xf numFmtId="0" fontId="0" fillId="0" borderId="18" xfId="0" applyFont="1" applyBorder="1"/>
    <xf numFmtId="9" fontId="0" fillId="0" borderId="12" xfId="24" applyNumberFormat="1" applyFont="1" applyBorder="1"/>
    <xf numFmtId="0" fontId="0" fillId="0" borderId="12" xfId="0" applyFont="1" applyFill="1" applyBorder="1" applyProtection="1"/>
    <xf numFmtId="0" fontId="0" fillId="0" borderId="10" xfId="0" applyFont="1" applyFill="1" applyBorder="1" applyProtection="1"/>
    <xf numFmtId="0" fontId="0" fillId="0" borderId="13" xfId="0" applyFont="1" applyFill="1" applyBorder="1" applyProtection="1"/>
    <xf numFmtId="0" fontId="5" fillId="16" borderId="15" xfId="0" applyFont="1" applyFill="1" applyBorder="1" applyProtection="1"/>
    <xf numFmtId="0" fontId="5" fillId="16" borderId="16" xfId="0" applyFont="1" applyFill="1" applyBorder="1" applyAlignment="1" applyProtection="1">
      <alignment horizontal="center"/>
    </xf>
    <xf numFmtId="0" fontId="5" fillId="16" borderId="17" xfId="0" applyFont="1" applyFill="1" applyBorder="1" applyAlignment="1" applyProtection="1">
      <alignment horizontal="center"/>
    </xf>
    <xf numFmtId="0" fontId="0" fillId="0" borderId="18" xfId="0" applyFont="1" applyFill="1" applyBorder="1" applyProtection="1"/>
    <xf numFmtId="0" fontId="0" fillId="0" borderId="13" xfId="0" applyFill="1" applyBorder="1" applyAlignment="1" applyProtection="1">
      <alignment wrapText="1"/>
    </xf>
    <xf numFmtId="0" fontId="0" fillId="0" borderId="13" xfId="0" applyBorder="1" applyProtection="1"/>
    <xf numFmtId="0" fontId="0" fillId="0" borderId="13" xfId="0" applyFont="1" applyFill="1" applyBorder="1" applyAlignment="1" applyProtection="1">
      <alignment wrapText="1"/>
    </xf>
    <xf numFmtId="0" fontId="0" fillId="0" borderId="13" xfId="0" applyFill="1" applyBorder="1" applyProtection="1"/>
    <xf numFmtId="0" fontId="5" fillId="15" borderId="15" xfId="0" applyFont="1" applyFill="1" applyBorder="1" applyProtection="1"/>
    <xf numFmtId="9" fontId="5" fillId="15" borderId="16" xfId="0" applyNumberFormat="1" applyFont="1" applyFill="1" applyBorder="1" applyProtection="1"/>
    <xf numFmtId="0" fontId="5" fillId="15" borderId="16" xfId="0" applyNumberFormat="1" applyFont="1" applyFill="1" applyBorder="1" applyProtection="1"/>
    <xf numFmtId="0" fontId="5" fillId="15" borderId="16" xfId="0" applyFont="1" applyFill="1" applyBorder="1" applyProtection="1"/>
    <xf numFmtId="0" fontId="0" fillId="0" borderId="18" xfId="0" applyBorder="1" applyProtection="1"/>
    <xf numFmtId="0" fontId="0" fillId="0" borderId="12" xfId="0" applyNumberFormat="1" applyFill="1" applyBorder="1" applyProtection="1"/>
    <xf numFmtId="0" fontId="0" fillId="0" borderId="12" xfId="24" applyNumberFormat="1" applyFont="1" applyFill="1" applyBorder="1" applyProtection="1"/>
    <xf numFmtId="9" fontId="0" fillId="0" borderId="12" xfId="24" applyFont="1" applyFill="1" applyBorder="1" applyProtection="1"/>
    <xf numFmtId="0" fontId="26" fillId="0" borderId="13" xfId="0" applyFont="1" applyFill="1" applyBorder="1" applyAlignment="1">
      <alignment horizontal="left" vertical="center" wrapText="1"/>
    </xf>
    <xf numFmtId="0" fontId="26" fillId="0" borderId="13" xfId="0" applyFont="1" applyFill="1" applyBorder="1" applyAlignment="1">
      <alignment horizontal="left" vertical="center"/>
    </xf>
    <xf numFmtId="0" fontId="0" fillId="0" borderId="11" xfId="0" applyFont="1" applyFill="1" applyBorder="1" applyAlignment="1">
      <alignment horizontal="left" vertical="center"/>
    </xf>
    <xf numFmtId="0" fontId="5" fillId="15" borderId="15" xfId="0" applyFont="1" applyFill="1" applyBorder="1" applyAlignment="1"/>
    <xf numFmtId="0" fontId="5" fillId="15" borderId="16" xfId="0" applyFont="1" applyFill="1" applyBorder="1" applyAlignment="1"/>
    <xf numFmtId="9" fontId="5" fillId="15" borderId="16" xfId="24" applyFont="1" applyFill="1" applyBorder="1" applyAlignment="1">
      <alignment horizontal="left"/>
    </xf>
    <xf numFmtId="0" fontId="5" fillId="15" borderId="16" xfId="0" applyFont="1" applyFill="1" applyBorder="1" applyAlignment="1">
      <alignment horizontal="left"/>
    </xf>
    <xf numFmtId="0" fontId="5" fillId="15" borderId="17" xfId="0" applyFont="1" applyFill="1" applyBorder="1" applyAlignment="1"/>
    <xf numFmtId="0" fontId="26" fillId="0" borderId="18" xfId="0" applyFont="1" applyFill="1" applyBorder="1" applyAlignment="1">
      <alignment horizontal="left" vertical="center" wrapText="1"/>
    </xf>
    <xf numFmtId="9" fontId="26" fillId="0" borderId="12" xfId="24" applyFont="1" applyBorder="1" applyAlignment="1">
      <alignment horizontal="left" vertical="center"/>
    </xf>
    <xf numFmtId="0" fontId="26" fillId="0" borderId="12" xfId="26" applyNumberFormat="1" applyFont="1" applyBorder="1" applyAlignment="1">
      <alignment horizontal="left" vertical="center"/>
    </xf>
    <xf numFmtId="0" fontId="0" fillId="0" borderId="10" xfId="0" applyFont="1" applyFill="1" applyBorder="1" applyAlignment="1">
      <alignment horizontal="left" vertical="center"/>
    </xf>
    <xf numFmtId="0" fontId="0" fillId="0" borderId="14" xfId="0" applyFont="1" applyFill="1" applyBorder="1" applyAlignment="1">
      <alignment vertical="center"/>
    </xf>
    <xf numFmtId="0" fontId="0" fillId="0" borderId="19" xfId="0" applyFont="1" applyFill="1" applyBorder="1" applyAlignment="1">
      <alignment vertical="center"/>
    </xf>
    <xf numFmtId="0" fontId="0" fillId="8" borderId="11" xfId="0" applyNumberFormat="1" applyFill="1" applyBorder="1"/>
    <xf numFmtId="0" fontId="0" fillId="8" borderId="11" xfId="24" applyNumberFormat="1" applyFont="1" applyFill="1" applyBorder="1"/>
    <xf numFmtId="0" fontId="27" fillId="15" borderId="15" xfId="0" applyFont="1" applyFill="1" applyBorder="1" applyAlignment="1">
      <alignment horizontal="left"/>
    </xf>
    <xf numFmtId="9" fontId="5" fillId="15" borderId="16" xfId="0" applyNumberFormat="1" applyFont="1" applyFill="1" applyBorder="1" applyAlignment="1"/>
    <xf numFmtId="9" fontId="5" fillId="15" borderId="17" xfId="0" applyNumberFormat="1" applyFont="1" applyFill="1" applyBorder="1" applyAlignment="1"/>
    <xf numFmtId="0" fontId="0" fillId="8" borderId="10" xfId="24" applyNumberFormat="1" applyFont="1" applyFill="1" applyBorder="1"/>
    <xf numFmtId="0" fontId="0" fillId="0" borderId="13" xfId="0" applyFill="1" applyBorder="1" applyAlignment="1">
      <alignment wrapText="1"/>
    </xf>
    <xf numFmtId="0" fontId="27" fillId="16" borderId="15" xfId="0" applyFont="1" applyFill="1" applyBorder="1" applyAlignment="1">
      <alignment horizontal="left"/>
    </xf>
    <xf numFmtId="0" fontId="0" fillId="0" borderId="11" xfId="0" applyNumberFormat="1" applyFont="1" applyFill="1" applyBorder="1" applyAlignment="1">
      <alignment horizontal="left"/>
    </xf>
    <xf numFmtId="0" fontId="26" fillId="0" borderId="11" xfId="0" applyNumberFormat="1" applyFont="1" applyFill="1" applyBorder="1" applyAlignment="1">
      <alignment horizontal="left" vertical="center"/>
    </xf>
    <xf numFmtId="0" fontId="26" fillId="0" borderId="18" xfId="0" applyFont="1" applyFill="1" applyBorder="1" applyAlignment="1">
      <alignment horizontal="left" vertical="center"/>
    </xf>
    <xf numFmtId="9" fontId="0" fillId="0" borderId="12" xfId="24" applyFont="1" applyFill="1" applyBorder="1" applyAlignment="1">
      <alignment horizontal="left" vertical="center"/>
    </xf>
    <xf numFmtId="0" fontId="26" fillId="0" borderId="10" xfId="0" applyNumberFormat="1" applyFont="1" applyFill="1" applyBorder="1" applyAlignment="1">
      <alignment horizontal="left" vertical="center"/>
    </xf>
    <xf numFmtId="0" fontId="31" fillId="15" borderId="15" xfId="0" applyFont="1" applyFill="1" applyBorder="1" applyAlignment="1">
      <alignment horizontal="left"/>
    </xf>
    <xf numFmtId="1" fontId="0" fillId="0" borderId="11" xfId="0" applyNumberFormat="1" applyFont="1" applyFill="1" applyBorder="1"/>
    <xf numFmtId="1" fontId="0" fillId="0" borderId="10" xfId="0" applyNumberFormat="1" applyFont="1" applyFill="1" applyBorder="1"/>
    <xf numFmtId="0" fontId="29" fillId="0" borderId="13" xfId="0" applyFont="1" applyFill="1" applyBorder="1" applyAlignment="1">
      <alignment horizontal="left" vertical="center" wrapText="1" indent="1"/>
    </xf>
    <xf numFmtId="0" fontId="29" fillId="0" borderId="13" xfId="0" applyFont="1" applyFill="1" applyBorder="1" applyAlignment="1">
      <alignment horizontal="left" vertical="center" indent="1"/>
    </xf>
    <xf numFmtId="0" fontId="0" fillId="0" borderId="12" xfId="0" applyNumberFormat="1" applyFont="1" applyFill="1" applyBorder="1"/>
    <xf numFmtId="0" fontId="30" fillId="0" borderId="13" xfId="0" applyFont="1" applyFill="1" applyBorder="1"/>
    <xf numFmtId="0" fontId="30" fillId="0" borderId="18" xfId="0" applyFont="1" applyFill="1" applyBorder="1"/>
    <xf numFmtId="0" fontId="0" fillId="0" borderId="12" xfId="0" applyNumberFormat="1" applyBorder="1"/>
    <xf numFmtId="9" fontId="0" fillId="0" borderId="12" xfId="24" applyFont="1" applyBorder="1"/>
    <xf numFmtId="0" fontId="0" fillId="0" borderId="12" xfId="0" applyNumberFormat="1" applyFill="1" applyBorder="1"/>
    <xf numFmtId="0" fontId="0" fillId="0" borderId="13" xfId="0" applyFont="1" applyBorder="1" applyAlignment="1">
      <alignment horizontal="left" vertical="top"/>
    </xf>
    <xf numFmtId="0" fontId="0" fillId="0" borderId="18" xfId="0" applyFont="1" applyBorder="1" applyAlignment="1">
      <alignment horizontal="left" vertical="top"/>
    </xf>
    <xf numFmtId="0" fontId="7" fillId="0" borderId="0" xfId="0" applyFont="1" applyFill="1" applyAlignment="1">
      <alignment horizontal="left"/>
    </xf>
    <xf numFmtId="0" fontId="9" fillId="10" borderId="0" xfId="20" applyBorder="1" applyProtection="1">
      <alignment horizontal="center" vertical="center"/>
    </xf>
    <xf numFmtId="9" fontId="0" fillId="22" borderId="10" xfId="0" applyNumberFormat="1" applyFont="1" applyFill="1" applyBorder="1"/>
    <xf numFmtId="0" fontId="0" fillId="22" borderId="10" xfId="0" applyFont="1" applyFill="1" applyBorder="1"/>
    <xf numFmtId="0" fontId="0" fillId="0" borderId="10" xfId="0" applyFont="1" applyBorder="1"/>
    <xf numFmtId="0" fontId="9" fillId="14" borderId="0" xfId="27">
      <alignment horizontal="center" vertical="center"/>
    </xf>
    <xf numFmtId="0" fontId="0" fillId="22" borderId="20" xfId="0" applyFont="1" applyFill="1" applyBorder="1"/>
    <xf numFmtId="14" fontId="30" fillId="0" borderId="8" xfId="0" applyNumberFormat="1" applyFont="1" applyFill="1" applyBorder="1" applyAlignment="1">
      <alignment horizontal="center" vertical="center"/>
    </xf>
    <xf numFmtId="14" fontId="30" fillId="18" borderId="8" xfId="0" applyNumberFormat="1" applyFont="1" applyFill="1" applyBorder="1" applyAlignment="1">
      <alignment horizontal="center" vertical="center"/>
    </xf>
    <xf numFmtId="1" fontId="30" fillId="0" borderId="8" xfId="0" applyNumberFormat="1" applyFont="1" applyFill="1" applyBorder="1" applyAlignment="1">
      <alignment horizontal="center" vertical="center"/>
    </xf>
    <xf numFmtId="1" fontId="30" fillId="18" borderId="8" xfId="0" applyNumberFormat="1" applyFont="1" applyFill="1" applyBorder="1" applyAlignment="1">
      <alignment horizontal="center" vertical="center"/>
    </xf>
    <xf numFmtId="1" fontId="30" fillId="0" borderId="8" xfId="0" applyNumberFormat="1" applyFont="1" applyBorder="1" applyAlignment="1">
      <alignment horizontal="center" vertical="center"/>
    </xf>
    <xf numFmtId="9" fontId="0" fillId="22" borderId="12" xfId="0" applyNumberFormat="1" applyFont="1" applyFill="1" applyBorder="1"/>
    <xf numFmtId="0" fontId="0" fillId="22" borderId="14" xfId="0" applyFont="1" applyFill="1" applyBorder="1" applyAlignment="1">
      <alignment horizontal="left" vertical="center"/>
    </xf>
    <xf numFmtId="0" fontId="0" fillId="0" borderId="14" xfId="0" applyFont="1" applyBorder="1" applyAlignment="1">
      <alignment horizontal="left" vertical="center"/>
    </xf>
    <xf numFmtId="0" fontId="0" fillId="0" borderId="14" xfId="0" applyFont="1" applyBorder="1"/>
    <xf numFmtId="1" fontId="0" fillId="22" borderId="10" xfId="0" applyNumberFormat="1" applyFont="1" applyFill="1" applyBorder="1"/>
    <xf numFmtId="0" fontId="5" fillId="21" borderId="0" xfId="0" applyFont="1" applyFill="1" applyBorder="1" applyAlignment="1">
      <alignment horizontal="left" vertical="center"/>
    </xf>
    <xf numFmtId="0" fontId="5" fillId="21" borderId="21" xfId="0" applyFont="1" applyFill="1" applyBorder="1" applyAlignment="1">
      <alignment horizontal="left" vertical="center" wrapText="1"/>
    </xf>
    <xf numFmtId="0" fontId="5" fillId="21" borderId="21" xfId="0" applyFont="1" applyFill="1" applyBorder="1"/>
    <xf numFmtId="0" fontId="5" fillId="21" borderId="21" xfId="0" applyFont="1" applyFill="1" applyBorder="1" applyAlignment="1">
      <alignment horizontal="right"/>
    </xf>
    <xf numFmtId="0" fontId="0" fillId="0" borderId="18" xfId="0" applyFont="1" applyBorder="1" applyAlignment="1">
      <alignment horizontal="left" vertical="center"/>
    </xf>
    <xf numFmtId="0" fontId="0" fillId="0" borderId="12" xfId="0" applyFont="1" applyBorder="1"/>
    <xf numFmtId="0" fontId="0" fillId="23" borderId="8" xfId="0" applyFont="1" applyFill="1" applyBorder="1"/>
    <xf numFmtId="0" fontId="0" fillId="0" borderId="8" xfId="0" applyFont="1" applyBorder="1"/>
    <xf numFmtId="0" fontId="0" fillId="0" borderId="17" xfId="0" applyFill="1" applyBorder="1"/>
    <xf numFmtId="9" fontId="5" fillId="16" borderId="16" xfId="0" applyNumberFormat="1" applyFont="1" applyFill="1" applyBorder="1"/>
    <xf numFmtId="0" fontId="0" fillId="16" borderId="22" xfId="0" applyFill="1" applyBorder="1"/>
    <xf numFmtId="0" fontId="5" fillId="16" borderId="8" xfId="0" applyFont="1" applyFill="1" applyBorder="1"/>
    <xf numFmtId="0" fontId="33" fillId="15" borderId="16" xfId="0" applyFont="1" applyFill="1" applyBorder="1"/>
    <xf numFmtId="0" fontId="5" fillId="16" borderId="22" xfId="0" applyFont="1" applyFill="1" applyBorder="1" applyAlignment="1" applyProtection="1">
      <alignment horizontal="center"/>
    </xf>
    <xf numFmtId="9" fontId="26" fillId="8" borderId="8" xfId="0" applyNumberFormat="1" applyFont="1" applyFill="1" applyBorder="1" applyAlignment="1">
      <alignment horizontal="center" vertical="center"/>
    </xf>
    <xf numFmtId="0" fontId="26" fillId="8" borderId="8" xfId="0" applyNumberFormat="1" applyFont="1" applyFill="1" applyBorder="1" applyAlignment="1">
      <alignment horizontal="center" vertical="center"/>
    </xf>
    <xf numFmtId="9" fontId="26" fillId="18" borderId="8" xfId="0" applyNumberFormat="1" applyFont="1" applyFill="1" applyBorder="1" applyAlignment="1">
      <alignment horizontal="center" vertical="center"/>
    </xf>
    <xf numFmtId="0" fontId="26" fillId="18" borderId="8" xfId="0" applyNumberFormat="1" applyFont="1" applyFill="1" applyBorder="1" applyAlignment="1">
      <alignment horizontal="center" vertical="center"/>
    </xf>
    <xf numFmtId="9" fontId="26" fillId="8" borderId="8" xfId="24" applyFont="1" applyFill="1" applyBorder="1" applyAlignment="1">
      <alignment horizontal="center" vertical="center" wrapText="1"/>
    </xf>
    <xf numFmtId="0" fontId="26" fillId="8" borderId="8" xfId="0" applyFont="1" applyFill="1" applyBorder="1" applyAlignment="1">
      <alignment horizontal="center" vertical="center" wrapText="1"/>
    </xf>
    <xf numFmtId="9" fontId="26" fillId="18" borderId="8" xfId="24" applyFont="1" applyFill="1" applyBorder="1" applyAlignment="1">
      <alignment horizontal="center" vertical="center" wrapText="1"/>
    </xf>
    <xf numFmtId="0" fontId="26" fillId="18" borderId="8" xfId="0" applyFont="1" applyFill="1" applyBorder="1" applyAlignment="1">
      <alignment horizontal="center" vertical="center" wrapText="1"/>
    </xf>
    <xf numFmtId="1" fontId="0" fillId="0" borderId="8" xfId="0" applyNumberFormat="1" applyFont="1" applyFill="1" applyBorder="1" applyAlignment="1">
      <alignment horizontal="center" vertical="center"/>
    </xf>
    <xf numFmtId="1" fontId="0" fillId="18" borderId="8" xfId="0" applyNumberFormat="1" applyFont="1" applyFill="1" applyBorder="1" applyAlignment="1">
      <alignment horizontal="center" vertical="center"/>
    </xf>
    <xf numFmtId="9" fontId="0" fillId="18" borderId="8" xfId="0" applyNumberFormat="1" applyFont="1" applyFill="1" applyBorder="1" applyAlignment="1">
      <alignment horizontal="left" vertical="center" wrapText="1"/>
    </xf>
    <xf numFmtId="9" fontId="19" fillId="19" borderId="8" xfId="0" applyNumberFormat="1" applyFont="1" applyFill="1" applyBorder="1" applyAlignment="1">
      <alignment horizontal="center" vertical="center"/>
    </xf>
    <xf numFmtId="1" fontId="19" fillId="19" borderId="8" xfId="0" applyNumberFormat="1" applyFont="1" applyFill="1" applyBorder="1" applyAlignment="1">
      <alignment horizontal="center" vertical="center"/>
    </xf>
    <xf numFmtId="0" fontId="30" fillId="0" borderId="8" xfId="0" applyFont="1" applyFill="1" applyBorder="1" applyAlignment="1" applyProtection="1">
      <alignment wrapText="1"/>
    </xf>
    <xf numFmtId="0" fontId="30" fillId="0" borderId="8" xfId="0" applyFont="1" applyBorder="1" applyProtection="1"/>
    <xf numFmtId="0" fontId="34" fillId="0" borderId="0" xfId="0" applyFont="1" applyAlignment="1">
      <alignment vertical="center"/>
    </xf>
    <xf numFmtId="9" fontId="0" fillId="8" borderId="10" xfId="0" applyNumberFormat="1" applyFont="1" applyFill="1" applyBorder="1" applyAlignment="1">
      <alignment horizontal="left" vertical="center" wrapText="1"/>
    </xf>
    <xf numFmtId="0" fontId="0" fillId="0" borderId="8" xfId="0" applyFont="1" applyFill="1" applyBorder="1" applyAlignment="1">
      <alignment vertical="center" wrapText="1"/>
    </xf>
    <xf numFmtId="0" fontId="0" fillId="0" borderId="0" xfId="0" applyFill="1" applyAlignment="1" applyProtection="1">
      <alignment wrapText="1"/>
    </xf>
    <xf numFmtId="0" fontId="0" fillId="23" borderId="11" xfId="0" applyFont="1" applyFill="1" applyBorder="1"/>
    <xf numFmtId="0" fontId="0" fillId="0" borderId="11" xfId="0" applyFont="1" applyBorder="1"/>
    <xf numFmtId="0" fontId="36" fillId="0" borderId="0" xfId="0" applyFont="1" applyFill="1"/>
    <xf numFmtId="0" fontId="36" fillId="0" borderId="0" xfId="0" applyFont="1" applyFill="1" applyProtection="1"/>
    <xf numFmtId="0" fontId="0" fillId="0" borderId="0" xfId="0" applyFill="1" applyBorder="1" applyProtection="1"/>
    <xf numFmtId="0" fontId="0" fillId="0" borderId="0" xfId="0" applyBorder="1" applyProtection="1"/>
    <xf numFmtId="0" fontId="5" fillId="15" borderId="13" xfId="0" applyFont="1" applyFill="1" applyBorder="1" applyAlignment="1" applyProtection="1">
      <alignment horizontal="left" vertical="center"/>
    </xf>
    <xf numFmtId="0" fontId="0" fillId="0" borderId="13" xfId="0" applyFont="1" applyFill="1" applyBorder="1" applyAlignment="1" applyProtection="1">
      <alignment horizontal="left" vertical="center"/>
    </xf>
    <xf numFmtId="9" fontId="0" fillId="0" borderId="0" xfId="0" applyNumberFormat="1" applyBorder="1"/>
    <xf numFmtId="0" fontId="30" fillId="0" borderId="0" xfId="24" applyNumberFormat="1" applyFont="1" applyFill="1" applyBorder="1"/>
    <xf numFmtId="0" fontId="5" fillId="0" borderId="8" xfId="0" applyFont="1" applyFill="1" applyBorder="1" applyAlignment="1">
      <alignment horizontal="left"/>
    </xf>
    <xf numFmtId="2" fontId="37" fillId="0" borderId="23" xfId="0" applyNumberFormat="1" applyFont="1" applyFill="1" applyBorder="1"/>
    <xf numFmtId="0" fontId="5" fillId="17" borderId="8" xfId="0" applyFont="1" applyFill="1" applyBorder="1" applyAlignment="1">
      <alignment vertical="center" wrapText="1"/>
    </xf>
    <xf numFmtId="0" fontId="5" fillId="0" borderId="0" xfId="0" applyFont="1" applyFill="1" applyAlignment="1" applyProtection="1">
      <alignment horizontal="right" vertical="top"/>
    </xf>
    <xf numFmtId="1" fontId="5" fillId="0" borderId="0" xfId="0" applyNumberFormat="1" applyFont="1" applyFill="1" applyAlignment="1" applyProtection="1">
      <alignment horizontal="left" vertical="top"/>
    </xf>
    <xf numFmtId="0" fontId="0" fillId="0" borderId="0" xfId="0" applyFill="1" applyAlignment="1" applyProtection="1">
      <alignment vertical="top"/>
    </xf>
    <xf numFmtId="0" fontId="0" fillId="18" borderId="8" xfId="0" applyFont="1" applyFill="1" applyBorder="1" applyAlignment="1">
      <alignment vertical="center" wrapText="1"/>
    </xf>
    <xf numFmtId="0" fontId="0" fillId="21" borderId="8" xfId="0" applyNumberFormat="1" applyFill="1" applyBorder="1" applyProtection="1"/>
    <xf numFmtId="0" fontId="5" fillId="0" borderId="8" xfId="0" applyFont="1" applyFill="1" applyBorder="1" applyProtection="1"/>
    <xf numFmtId="0" fontId="29" fillId="0" borderId="0" xfId="0" applyFont="1" applyFill="1" applyAlignment="1">
      <alignment horizontal="left" vertical="center" indent="1"/>
    </xf>
    <xf numFmtId="0" fontId="14" fillId="8" borderId="0" xfId="0" applyFont="1" applyFill="1" applyAlignment="1">
      <alignment horizontal="right" wrapText="1"/>
    </xf>
    <xf numFmtId="0" fontId="5" fillId="0" borderId="17" xfId="0" applyFont="1" applyFill="1" applyBorder="1"/>
    <xf numFmtId="0" fontId="5" fillId="0" borderId="11" xfId="0" applyFont="1" applyFill="1" applyBorder="1"/>
    <xf numFmtId="9" fontId="0" fillId="0" borderId="8" xfId="24" applyFont="1" applyFill="1" applyBorder="1" applyAlignment="1">
      <alignment vertical="center"/>
    </xf>
    <xf numFmtId="0" fontId="0" fillId="0" borderId="11" xfId="24" applyNumberFormat="1" applyFont="1" applyFill="1" applyBorder="1" applyAlignment="1">
      <alignment vertical="center"/>
    </xf>
    <xf numFmtId="0" fontId="0" fillId="0" borderId="13" xfId="0" applyFont="1" applyFill="1" applyBorder="1" applyAlignment="1">
      <alignment vertical="center"/>
    </xf>
    <xf numFmtId="0" fontId="0" fillId="0" borderId="18" xfId="0" applyFont="1" applyFill="1" applyBorder="1" applyAlignment="1">
      <alignment vertical="center"/>
    </xf>
    <xf numFmtId="9" fontId="0" fillId="0" borderId="12" xfId="24" applyFont="1" applyFill="1" applyBorder="1" applyAlignment="1">
      <alignment vertical="center"/>
    </xf>
    <xf numFmtId="0" fontId="5" fillId="7" borderId="0" xfId="24" applyNumberFormat="1" applyFont="1" applyFill="1" applyAlignment="1">
      <alignment horizontal="right" vertical="center"/>
    </xf>
    <xf numFmtId="0" fontId="5" fillId="7" borderId="0" xfId="0" applyFont="1" applyFill="1" applyBorder="1" applyAlignment="1">
      <alignment vertical="center"/>
    </xf>
    <xf numFmtId="0" fontId="0" fillId="0" borderId="8" xfId="0" applyFont="1" applyFill="1" applyBorder="1" applyAlignment="1">
      <alignment horizontal="left" vertical="center"/>
    </xf>
    <xf numFmtId="0" fontId="0" fillId="18" borderId="8" xfId="0" applyFont="1" applyFill="1" applyBorder="1" applyAlignment="1">
      <alignment horizontal="left" vertical="center"/>
    </xf>
    <xf numFmtId="0" fontId="0" fillId="0" borderId="8" xfId="0" applyFont="1" applyFill="1" applyBorder="1" applyAlignment="1">
      <alignment horizontal="left" vertical="center" wrapText="1"/>
    </xf>
    <xf numFmtId="0" fontId="0" fillId="18" borderId="8" xfId="0" applyFont="1" applyFill="1" applyBorder="1" applyAlignment="1">
      <alignment horizontal="left" vertical="center" wrapText="1"/>
    </xf>
    <xf numFmtId="0" fontId="5" fillId="0" borderId="8" xfId="0" applyFont="1" applyFill="1" applyBorder="1"/>
    <xf numFmtId="0" fontId="0" fillId="0" borderId="0" xfId="0" applyFill="1" applyAlignment="1">
      <alignment horizontal="right"/>
    </xf>
    <xf numFmtId="0" fontId="0" fillId="0" borderId="14" xfId="0" applyFill="1" applyBorder="1"/>
    <xf numFmtId="0" fontId="0" fillId="0" borderId="13" xfId="0" applyFont="1" applyFill="1" applyBorder="1" applyAlignment="1">
      <alignment vertical="center" wrapText="1"/>
    </xf>
    <xf numFmtId="0" fontId="29" fillId="0" borderId="18" xfId="0" applyFont="1" applyFill="1" applyBorder="1" applyAlignment="1">
      <alignment horizontal="left" vertical="center" indent="1"/>
    </xf>
    <xf numFmtId="9" fontId="0" fillId="0" borderId="0" xfId="24" applyFont="1" applyFill="1"/>
    <xf numFmtId="0" fontId="0" fillId="21" borderId="13" xfId="0" applyFill="1" applyBorder="1"/>
    <xf numFmtId="0" fontId="0" fillId="18" borderId="11" xfId="0" applyFont="1" applyFill="1" applyBorder="1" applyAlignment="1">
      <alignment vertical="center"/>
    </xf>
    <xf numFmtId="0" fontId="13" fillId="4" borderId="5" xfId="0" applyFont="1" applyFill="1" applyBorder="1" applyAlignment="1">
      <alignment horizontal="center" vertical="center"/>
    </xf>
    <xf numFmtId="0" fontId="5" fillId="17" borderId="11" xfId="0" applyFont="1" applyFill="1" applyBorder="1" applyAlignment="1">
      <alignment horizontal="left" vertical="center"/>
    </xf>
    <xf numFmtId="0" fontId="5" fillId="17" borderId="13" xfId="0" applyFont="1" applyFill="1" applyBorder="1" applyAlignment="1">
      <alignment horizontal="left" vertical="center"/>
    </xf>
    <xf numFmtId="0" fontId="13" fillId="4" borderId="5" xfId="0" applyFont="1" applyFill="1" applyBorder="1" applyAlignment="1" applyProtection="1">
      <alignment horizontal="center" vertical="center"/>
    </xf>
    <xf numFmtId="0" fontId="31" fillId="20" borderId="11" xfId="0" applyFont="1" applyFill="1" applyBorder="1" applyAlignment="1">
      <alignment horizontal="left" vertical="center" wrapText="1"/>
    </xf>
    <xf numFmtId="0" fontId="31" fillId="20" borderId="13" xfId="0" applyFont="1" applyFill="1" applyBorder="1" applyAlignment="1">
      <alignment horizontal="left" vertical="center" wrapText="1"/>
    </xf>
    <xf numFmtId="0" fontId="5" fillId="20" borderId="11" xfId="0" applyFont="1" applyFill="1" applyBorder="1" applyAlignment="1">
      <alignment horizontal="center" vertical="center" wrapText="1"/>
    </xf>
    <xf numFmtId="0" fontId="5" fillId="20" borderId="13" xfId="0" applyFont="1" applyFill="1" applyBorder="1" applyAlignment="1">
      <alignment horizontal="center" vertical="center" wrapText="1"/>
    </xf>
    <xf numFmtId="0" fontId="14" fillId="8" borderId="7" xfId="0" applyFont="1" applyFill="1" applyBorder="1" applyAlignment="1">
      <alignment horizontal="right" vertical="center"/>
    </xf>
    <xf numFmtId="0" fontId="5" fillId="17" borderId="8" xfId="0" applyFont="1" applyFill="1" applyBorder="1" applyAlignment="1">
      <alignment horizontal="left" vertical="center" wrapText="1"/>
    </xf>
    <xf numFmtId="164" fontId="27" fillId="17" borderId="11" xfId="26" applyNumberFormat="1" applyFont="1" applyFill="1" applyBorder="1" applyAlignment="1">
      <alignment horizontal="left" vertical="center" wrapText="1"/>
    </xf>
    <xf numFmtId="164" fontId="27" fillId="17" borderId="13" xfId="26" applyNumberFormat="1" applyFont="1" applyFill="1" applyBorder="1" applyAlignment="1">
      <alignment horizontal="left" vertical="center" wrapText="1"/>
    </xf>
    <xf numFmtId="0" fontId="5" fillId="17" borderId="11" xfId="0" applyFont="1" applyFill="1" applyBorder="1" applyAlignment="1">
      <alignment horizontal="left" vertical="center" wrapText="1"/>
    </xf>
    <xf numFmtId="0" fontId="5" fillId="17" borderId="13" xfId="0" applyFont="1" applyFill="1" applyBorder="1" applyAlignment="1">
      <alignment horizontal="left" vertical="center" wrapText="1"/>
    </xf>
    <xf numFmtId="0" fontId="31" fillId="17" borderId="11" xfId="0" applyFont="1" applyFill="1" applyBorder="1" applyAlignment="1">
      <alignment horizontal="left" vertical="top" wrapText="1"/>
    </xf>
    <xf numFmtId="0" fontId="31" fillId="17" borderId="13" xfId="0" applyFont="1" applyFill="1" applyBorder="1" applyAlignment="1">
      <alignment horizontal="left" vertical="top" wrapText="1"/>
    </xf>
    <xf numFmtId="0" fontId="14" fillId="8" borderId="7" xfId="0" applyFont="1" applyFill="1" applyBorder="1" applyAlignment="1" applyProtection="1">
      <alignment horizontal="right" vertical="center"/>
    </xf>
  </cellXfs>
  <cellStyles count="33">
    <cellStyle name="Bad" xfId="7" builtinId="27" customBuiltin="1"/>
    <cellStyle name="Button 1" xfId="21"/>
    <cellStyle name="Button 2" xfId="19"/>
    <cellStyle name="Button 3" xfId="22"/>
    <cellStyle name="Button 4" xfId="20"/>
    <cellStyle name="Calculation" xfId="11" builtinId="22" customBuiltin="1"/>
    <cellStyle name="Check Cell" xfId="13" builtinId="23" customBuiltin="1"/>
    <cellStyle name="Explanatory Text" xfId="16" builtinId="53" customBuiltin="1"/>
    <cellStyle name="Followed Hyperlink" xfId="18"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ighlight" xfId="23"/>
    <cellStyle name="Hyperlink" xfId="17" builtinId="8" customBuiltin="1"/>
    <cellStyle name="Input" xfId="9" builtinId="20" customBuiltin="1"/>
    <cellStyle name="Linked Cell" xfId="12" builtinId="24" customBuiltin="1"/>
    <cellStyle name="Neutral" xfId="8" builtinId="28" customBuiltin="1"/>
    <cellStyle name="Normal" xfId="0" builtinId="0" customBuiltin="1"/>
    <cellStyle name="Normal 2" xfId="25"/>
    <cellStyle name="Normal 3" xfId="28"/>
    <cellStyle name="Normal 3 2" xfId="31"/>
    <cellStyle name="Normal 4" xfId="29"/>
    <cellStyle name="Normal 4 2" xfId="32"/>
    <cellStyle name="Normal 5" xfId="30"/>
    <cellStyle name="Normal_perp behavior" xfId="26"/>
    <cellStyle name="Note" xfId="15" builtinId="10" customBuiltin="1"/>
    <cellStyle name="Output" xfId="10" builtinId="21" customBuiltin="1"/>
    <cellStyle name="Percent" xfId="24" builtinId="5"/>
    <cellStyle name="Style 1" xfId="27"/>
    <cellStyle name="Title" xfId="1" builtinId="15" customBuiltin="1"/>
    <cellStyle name="Warning Text" xfId="14" builtinId="11" customBuiltin="1"/>
  </cellStyles>
  <dxfs count="203">
    <dxf>
      <font>
        <b val="0"/>
        <i val="0"/>
        <strike val="0"/>
        <condense val="0"/>
        <extend val="0"/>
        <outline val="0"/>
        <shadow val="0"/>
        <u val="none"/>
        <vertAlign val="baseline"/>
        <sz val="9"/>
        <color theme="1"/>
        <name val="Verdana"/>
        <scheme val="minor"/>
      </font>
      <numFmt numFmtId="1" formatCode="0"/>
      <fill>
        <patternFill patternType="solid">
          <fgColor theme="4" tint="0.79998168889431442"/>
          <bgColor theme="4" tint="0.7999816888943144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Verdana"/>
        <scheme val="minor"/>
      </font>
      <fill>
        <patternFill patternType="solid">
          <fgColor theme="4" tint="0.79998168889431442"/>
          <bgColor theme="4" tint="0.79998168889431442"/>
        </patternFill>
      </fill>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9"/>
        <color theme="1"/>
        <name val="Verdana"/>
        <scheme val="minor"/>
      </font>
      <fill>
        <patternFill patternType="solid">
          <fgColor theme="4" tint="0.79998168889431442"/>
          <bgColor theme="4" tint="0.7999816888943144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Verdana"/>
        <scheme val="minor"/>
      </font>
      <fill>
        <patternFill patternType="solid">
          <fgColor theme="4" tint="0.79998168889431442"/>
          <bgColor theme="4" tint="0.7999816888943144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Verdana"/>
        <scheme val="minor"/>
      </font>
      <numFmt numFmtId="13" formatCode="0%"/>
      <fill>
        <patternFill patternType="solid">
          <fgColor theme="4" tint="0.79998168889431442"/>
          <bgColor theme="4" tint="0.79998168889431442"/>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Verdana"/>
        <scheme val="minor"/>
      </font>
      <numFmt numFmtId="13" formatCode="0%"/>
      <fill>
        <patternFill patternType="solid">
          <fgColor theme="4" tint="0.79998168889431442"/>
          <bgColor theme="4" tint="0.79998168889431442"/>
        </patternFill>
      </fill>
      <border diagonalUp="0" diagonalDown="0">
        <left style="thin">
          <color indexed="64"/>
        </left>
        <right/>
        <top style="thin">
          <color indexed="64"/>
        </top>
        <bottom/>
        <vertical/>
        <horizontal/>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4F5861"/>
        <name val="Verdana"/>
        <scheme val="minor"/>
      </font>
      <fill>
        <patternFill patternType="none">
          <fgColor indexed="64"/>
          <bgColor indexed="65"/>
        </patternFill>
      </fill>
      <alignment horizontal="left" vertical="center"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Verdana"/>
        <scheme val="minor"/>
      </font>
      <numFmt numFmtId="1"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7"/>
        <name val="Verdana"/>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Verdana"/>
        <scheme val="minor"/>
      </font>
      <numFmt numFmtId="0" formatCode="General"/>
      <fill>
        <patternFill patternType="none">
          <fgColor indexed="64"/>
          <bgColor auto="1"/>
        </patternFill>
      </fill>
      <alignment horizontal="general"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Verdana"/>
        <scheme val="minor"/>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Verdana"/>
        <scheme val="minor"/>
      </font>
      <fill>
        <patternFill patternType="none">
          <fgColor indexed="64"/>
          <bgColor auto="1"/>
        </patternFill>
      </fill>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theme="1"/>
        <name val="Verdana"/>
        <scheme val="minor"/>
      </font>
      <fill>
        <patternFill patternType="none">
          <fgColor indexed="64"/>
          <bgColor auto="1"/>
        </patternFill>
      </fill>
      <alignment horizontal="general" vertical="center" textRotation="0" indent="0" justifyLastLine="0" shrinkToFit="0" readingOrder="0"/>
    </dxf>
    <dxf>
      <border outline="0">
        <bottom style="thin">
          <color indexed="64"/>
        </bottom>
      </border>
    </dxf>
    <dxf>
      <numFmt numFmtId="0" formatCode="General"/>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Verdana"/>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numFmt numFmtId="0" formatCode="General"/>
      <fill>
        <patternFill patternType="solid">
          <fgColor indexed="64"/>
          <bgColor theme="8" tint="0.79998168889431442"/>
        </patternFill>
      </fill>
      <border diagonalUp="0" diagonalDown="0" outline="0">
        <left style="thin">
          <color indexed="64"/>
        </left>
        <right style="thin">
          <color indexed="64"/>
        </right>
        <top/>
        <bottom/>
      </border>
      <protection locked="1" hidden="0"/>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1"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s>
  <tableStyles count="0" defaultTableStyle="TableStyleLight16" defaultPivotStyle="PivotStyleLight16"/>
  <colors>
    <mruColors>
      <color rgb="FFC3D997"/>
      <color rgb="FFFCC7D0"/>
      <color rgb="FFFF66CC"/>
      <color rgb="FFCC3399"/>
      <color rgb="FFCF0A2C"/>
      <color rgb="FFDEC4C4"/>
      <color rgb="FF6F912B"/>
      <color rgb="FF7FA732"/>
      <color rgb="FFD5801D"/>
      <color rgb="FFF8CA1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7.xml.rels><?xml version="1.0" encoding="UTF-8" standalone="yes"?>
<Relationships xmlns="http://schemas.openxmlformats.org/package/2006/relationships"><Relationship Id="rId1" Type="http://schemas.openxmlformats.org/officeDocument/2006/relationships/image" Target="../media/image9.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Participation in Student Groups</a:t>
            </a:r>
          </a:p>
        </c:rich>
      </c:tx>
      <c:layout/>
      <c:overlay val="0"/>
    </c:title>
    <c:autoTitleDeleted val="0"/>
    <c:plotArea>
      <c:layout/>
      <c:barChart>
        <c:barDir val="bar"/>
        <c:grouping val="stacked"/>
        <c:varyColors val="0"/>
        <c:ser>
          <c:idx val="0"/>
          <c:order val="0"/>
          <c:invertIfNegative val="0"/>
          <c:dLbls>
            <c:txPr>
              <a:bodyPr/>
              <a:lstStyle/>
              <a:p>
                <a:pPr>
                  <a:defRPr b="1"/>
                </a:pPr>
                <a:endParaRPr lang="en-US"/>
              </a:p>
            </c:txPr>
            <c:dLblPos val="inBase"/>
            <c:showLegendKey val="0"/>
            <c:showVal val="1"/>
            <c:showCatName val="0"/>
            <c:showSerName val="0"/>
            <c:showPercent val="0"/>
            <c:showBubbleSize val="0"/>
            <c:showLeaderLines val="0"/>
          </c:dLbls>
          <c:cat>
            <c:strRef>
              <c:f>Demos!$P$23:$P$31</c:f>
              <c:strCache>
                <c:ptCount val="9"/>
                <c:pt idx="0">
                  <c:v>I do not participate in a student group</c:v>
                </c:pt>
                <c:pt idx="1">
                  <c:v>Other</c:v>
                </c:pt>
                <c:pt idx="2">
                  <c:v>Intramural sports team</c:v>
                </c:pt>
                <c:pt idx="3">
                  <c:v>Intercollegiate sports team</c:v>
                </c:pt>
                <c:pt idx="4">
                  <c:v>Student government</c:v>
                </c:pt>
                <c:pt idx="5">
                  <c:v>Club sports team</c:v>
                </c:pt>
                <c:pt idx="6">
                  <c:v>Performing arts group</c:v>
                </c:pt>
                <c:pt idx="7">
                  <c:v>Cultural/religious/spiritual group</c:v>
                </c:pt>
                <c:pt idx="8">
                  <c:v>Fraternity or sorority</c:v>
                </c:pt>
              </c:strCache>
            </c:strRef>
          </c:cat>
          <c:val>
            <c:numRef>
              <c:f>Demos!$Q$23:$Q$31</c:f>
              <c:numCache>
                <c:formatCode>0%</c:formatCode>
                <c:ptCount val="9"/>
                <c:pt idx="0">
                  <c:v>0.71819960861056753</c:v>
                </c:pt>
                <c:pt idx="1">
                  <c:v>0.16829745596868884</c:v>
                </c:pt>
                <c:pt idx="2">
                  <c:v>5.8708414872798431E-3</c:v>
                </c:pt>
                <c:pt idx="3">
                  <c:v>9.7847358121330719E-3</c:v>
                </c:pt>
                <c:pt idx="4">
                  <c:v>1.3698630136986301E-2</c:v>
                </c:pt>
                <c:pt idx="5">
                  <c:v>1.5655577299412915E-2</c:v>
                </c:pt>
                <c:pt idx="6">
                  <c:v>2.7397260273972601E-2</c:v>
                </c:pt>
                <c:pt idx="7">
                  <c:v>3.9138943248532287E-2</c:v>
                </c:pt>
                <c:pt idx="8">
                  <c:v>3.9138943248532287E-2</c:v>
                </c:pt>
              </c:numCache>
            </c:numRef>
          </c:val>
        </c:ser>
        <c:dLbls>
          <c:showLegendKey val="0"/>
          <c:showVal val="1"/>
          <c:showCatName val="0"/>
          <c:showSerName val="0"/>
          <c:showPercent val="0"/>
          <c:showBubbleSize val="0"/>
        </c:dLbls>
        <c:gapWidth val="55"/>
        <c:overlap val="100"/>
        <c:axId val="121014144"/>
        <c:axId val="121025280"/>
      </c:barChart>
      <c:catAx>
        <c:axId val="121014144"/>
        <c:scaling>
          <c:orientation val="minMax"/>
        </c:scaling>
        <c:delete val="0"/>
        <c:axPos val="l"/>
        <c:numFmt formatCode="General" sourceLinked="1"/>
        <c:majorTickMark val="none"/>
        <c:minorTickMark val="none"/>
        <c:tickLblPos val="nextTo"/>
        <c:crossAx val="121025280"/>
        <c:crosses val="autoZero"/>
        <c:auto val="1"/>
        <c:lblAlgn val="ctr"/>
        <c:lblOffset val="100"/>
        <c:noMultiLvlLbl val="0"/>
      </c:catAx>
      <c:valAx>
        <c:axId val="121025280"/>
        <c:scaling>
          <c:orientation val="minMax"/>
          <c:max val="1"/>
        </c:scaling>
        <c:delete val="0"/>
        <c:axPos val="b"/>
        <c:majorGridlines/>
        <c:numFmt formatCode="0%" sourceLinked="1"/>
        <c:majorTickMark val="none"/>
        <c:minorTickMark val="none"/>
        <c:tickLblPos val="nextTo"/>
        <c:crossAx val="121014144"/>
        <c:crosses val="autoZero"/>
        <c:crossBetween val="between"/>
        <c:majorUnit val="0.2"/>
      </c:valAx>
    </c:plotArea>
    <c:plotVisOnly val="0"/>
    <c:dispBlanksAs val="gap"/>
    <c:showDLblsOverMax val="0"/>
  </c:chart>
  <c:spPr>
    <a:ln>
      <a:solidFill>
        <a:schemeClr val="accent3"/>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1000"/>
              <a:t>Did the person(s) who did one or more of the </a:t>
            </a:r>
            <a:br>
              <a:rPr lang="en-US" sz="1000"/>
            </a:br>
            <a:r>
              <a:rPr lang="en-US" sz="1000"/>
              <a:t>unwanted behaviors</a:t>
            </a:r>
            <a:r>
              <a:rPr lang="en-US" sz="1000" baseline="0"/>
              <a:t> </a:t>
            </a:r>
            <a:r>
              <a:rPr lang="en-US" sz="1000"/>
              <a:t>do them by… </a:t>
            </a:r>
          </a:p>
        </c:rich>
      </c:tx>
      <c:layout/>
      <c:overlay val="0"/>
    </c:title>
    <c:autoTitleDeleted val="0"/>
    <c:plotArea>
      <c:layout/>
      <c:barChart>
        <c:barDir val="bar"/>
        <c:grouping val="stacked"/>
        <c:varyColors val="0"/>
        <c:ser>
          <c:idx val="0"/>
          <c:order val="0"/>
          <c:tx>
            <c:strRef>
              <c:f>'Perp Behavior'!$R$2</c:f>
              <c:strCache>
                <c:ptCount val="1"/>
                <c:pt idx="0">
                  <c:v>Yes</c:v>
                </c:pt>
              </c:strCache>
            </c:strRef>
          </c:tx>
          <c:invertIfNegative val="0"/>
          <c:dLbls>
            <c:txPr>
              <a:bodyPr/>
              <a:lstStyle/>
              <a:p>
                <a:pPr>
                  <a:defRPr b="1"/>
                </a:pPr>
                <a:endParaRPr lang="en-US"/>
              </a:p>
            </c:txPr>
            <c:dLblPos val="inBase"/>
            <c:showLegendKey val="0"/>
            <c:showVal val="1"/>
            <c:showCatName val="0"/>
            <c:showSerName val="0"/>
            <c:showPercent val="0"/>
            <c:showBubbleSize val="0"/>
            <c:showLeaderLines val="0"/>
          </c:dLbls>
          <c:cat>
            <c:strRef>
              <c:f>'Perp Behavior'!$Q$3:$Q$9</c:f>
              <c:strCache>
                <c:ptCount val="7"/>
                <c:pt idx="0">
                  <c:v>Threatening you with being outed?</c:v>
                </c:pt>
                <c:pt idx="1">
                  <c:v>Using force or having a weapon?</c:v>
                </c:pt>
                <c:pt idx="2">
                  <c:v>Threatening to physically harm you or 
someone close to you?</c:v>
                </c:pt>
                <c:pt idx="3">
                  <c:v>Telling lies, threatening to end a relationship 
or to spread rumors about you, 
or verbally pressuring you?</c:v>
                </c:pt>
                <c:pt idx="4">
                  <c:v>Taking advantage when you were incapacitated
 (e.g., too drunk, high, asleep, or out of it)?</c:v>
                </c:pt>
                <c:pt idx="5">
                  <c:v>Showing displeasure, criticizing your sexuality or attractiveness, or getting angry?</c:v>
                </c:pt>
                <c:pt idx="6">
                  <c:v>Catching you off guard or ignoring 
non-verbal cues or looks?</c:v>
                </c:pt>
              </c:strCache>
            </c:strRef>
          </c:cat>
          <c:val>
            <c:numRef>
              <c:f>'Perp Behavior'!$R$3:$R$9</c:f>
              <c:numCache>
                <c:formatCode>0%</c:formatCode>
                <c:ptCount val="7"/>
                <c:pt idx="0">
                  <c:v>0.11428571428571428</c:v>
                </c:pt>
                <c:pt idx="1">
                  <c:v>0.14285714285714285</c:v>
                </c:pt>
                <c:pt idx="2">
                  <c:v>0.17142857142857143</c:v>
                </c:pt>
                <c:pt idx="3">
                  <c:v>0.27777777777777779</c:v>
                </c:pt>
                <c:pt idx="4">
                  <c:v>0.4</c:v>
                </c:pt>
                <c:pt idx="5">
                  <c:v>0.42857142857142855</c:v>
                </c:pt>
                <c:pt idx="6">
                  <c:v>0.66666666666666663</c:v>
                </c:pt>
              </c:numCache>
            </c:numRef>
          </c:val>
        </c:ser>
        <c:dLbls>
          <c:showLegendKey val="0"/>
          <c:showVal val="1"/>
          <c:showCatName val="0"/>
          <c:showSerName val="0"/>
          <c:showPercent val="0"/>
          <c:showBubbleSize val="0"/>
        </c:dLbls>
        <c:gapWidth val="75"/>
        <c:overlap val="100"/>
        <c:axId val="126286080"/>
        <c:axId val="126289024"/>
      </c:barChart>
      <c:catAx>
        <c:axId val="126286080"/>
        <c:scaling>
          <c:orientation val="minMax"/>
        </c:scaling>
        <c:delete val="0"/>
        <c:axPos val="l"/>
        <c:majorTickMark val="none"/>
        <c:minorTickMark val="none"/>
        <c:tickLblPos val="nextTo"/>
        <c:crossAx val="126289024"/>
        <c:crosses val="autoZero"/>
        <c:auto val="1"/>
        <c:lblAlgn val="ctr"/>
        <c:lblOffset val="100"/>
        <c:noMultiLvlLbl val="0"/>
      </c:catAx>
      <c:valAx>
        <c:axId val="126289024"/>
        <c:scaling>
          <c:orientation val="minMax"/>
          <c:max val="1"/>
          <c:min val="0"/>
        </c:scaling>
        <c:delete val="0"/>
        <c:axPos val="b"/>
        <c:majorGridlines/>
        <c:numFmt formatCode="0%" sourceLinked="1"/>
        <c:majorTickMark val="none"/>
        <c:minorTickMark val="none"/>
        <c:tickLblPos val="nextTo"/>
        <c:crossAx val="126286080"/>
        <c:crosses val="autoZero"/>
        <c:crossBetween val="between"/>
        <c:majorUnit val="0.2"/>
        <c:minorUnit val="4.0000000000000013E-4"/>
      </c:valAx>
    </c:plotArea>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solidFill>
                  <a:schemeClr val="accent4"/>
                </a:solidFill>
              </a:defRPr>
            </a:pPr>
            <a:r>
              <a:rPr lang="en-US" sz="1000">
                <a:solidFill>
                  <a:schemeClr val="accent4"/>
                </a:solidFill>
              </a:rPr>
              <a:t>Did any of the following thoughts and concerns</a:t>
            </a:r>
            <a:r>
              <a:rPr lang="en-US" sz="1000" baseline="0">
                <a:solidFill>
                  <a:schemeClr val="accent4"/>
                </a:solidFill>
              </a:rPr>
              <a:t> cross your mind when deciding whether to report an incident?</a:t>
            </a:r>
            <a:endParaRPr lang="en-US" sz="1000">
              <a:solidFill>
                <a:schemeClr val="accent4"/>
              </a:solidFill>
            </a:endParaRPr>
          </a:p>
        </c:rich>
      </c:tx>
      <c:layout/>
      <c:overlay val="0"/>
    </c:title>
    <c:autoTitleDeleted val="0"/>
    <c:plotArea>
      <c:layout/>
      <c:barChart>
        <c:barDir val="bar"/>
        <c:grouping val="clustered"/>
        <c:varyColors val="0"/>
        <c:ser>
          <c:idx val="0"/>
          <c:order val="0"/>
          <c:invertIfNegative val="0"/>
          <c:dLbls>
            <c:txPr>
              <a:bodyPr/>
              <a:lstStyle/>
              <a:p>
                <a:pPr>
                  <a:defRPr b="1"/>
                </a:pPr>
                <a:endParaRPr lang="en-US"/>
              </a:p>
            </c:txPr>
            <c:dLblPos val="inBase"/>
            <c:showLegendKey val="0"/>
            <c:showVal val="1"/>
            <c:showCatName val="0"/>
            <c:showSerName val="0"/>
            <c:showPercent val="0"/>
            <c:showBubbleSize val="0"/>
            <c:showLeaderLines val="0"/>
          </c:dLbls>
          <c:cat>
            <c:strRef>
              <c:f>Reporting!$P$38:$P$44</c:f>
              <c:strCache>
                <c:ptCount val="7"/>
                <c:pt idx="0">
                  <c:v>Wasn't clear that the offender intended harm</c:v>
                </c:pt>
                <c:pt idx="1">
                  <c:v>Feared that I would not be believed 
or taken seriously</c:v>
                </c:pt>
                <c:pt idx="2">
                  <c:v>Didn't know I should tell</c:v>
                </c:pt>
                <c:pt idx="3">
                  <c:v>Felt ashamed or embarrassed, didn't want anyone to know what happened</c:v>
                </c:pt>
                <c:pt idx="4">
                  <c:v>Wanted to forget it happened</c:v>
                </c:pt>
                <c:pt idx="5">
                  <c:v>Lack of proof that the incident happened</c:v>
                </c:pt>
                <c:pt idx="6">
                  <c:v>Didn't think it was serious enough to report</c:v>
                </c:pt>
              </c:strCache>
            </c:strRef>
          </c:cat>
          <c:val>
            <c:numRef>
              <c:f>Reporting!$Q$38:$Q$44</c:f>
              <c:numCache>
                <c:formatCode>0%</c:formatCode>
                <c:ptCount val="7"/>
                <c:pt idx="0">
                  <c:v>0.19354838709677419</c:v>
                </c:pt>
                <c:pt idx="1">
                  <c:v>0.25806451612903225</c:v>
                </c:pt>
                <c:pt idx="2">
                  <c:v>0.29032258064516131</c:v>
                </c:pt>
                <c:pt idx="3">
                  <c:v>0.32258064516129031</c:v>
                </c:pt>
                <c:pt idx="4">
                  <c:v>0.38709677419354838</c:v>
                </c:pt>
                <c:pt idx="5">
                  <c:v>0.41935483870967744</c:v>
                </c:pt>
                <c:pt idx="6">
                  <c:v>0.5161290322580645</c:v>
                </c:pt>
              </c:numCache>
            </c:numRef>
          </c:val>
        </c:ser>
        <c:dLbls>
          <c:showLegendKey val="0"/>
          <c:showVal val="0"/>
          <c:showCatName val="0"/>
          <c:showSerName val="0"/>
          <c:showPercent val="0"/>
          <c:showBubbleSize val="0"/>
        </c:dLbls>
        <c:gapWidth val="75"/>
        <c:axId val="126635008"/>
        <c:axId val="126649088"/>
      </c:barChart>
      <c:catAx>
        <c:axId val="126635008"/>
        <c:scaling>
          <c:orientation val="minMax"/>
        </c:scaling>
        <c:delete val="0"/>
        <c:axPos val="l"/>
        <c:majorTickMark val="none"/>
        <c:minorTickMark val="none"/>
        <c:tickLblPos val="nextTo"/>
        <c:txPr>
          <a:bodyPr/>
          <a:lstStyle/>
          <a:p>
            <a:pPr>
              <a:defRPr>
                <a:solidFill>
                  <a:schemeClr val="accent4"/>
                </a:solidFill>
              </a:defRPr>
            </a:pPr>
            <a:endParaRPr lang="en-US"/>
          </a:p>
        </c:txPr>
        <c:crossAx val="126649088"/>
        <c:crosses val="autoZero"/>
        <c:auto val="1"/>
        <c:lblAlgn val="ctr"/>
        <c:lblOffset val="100"/>
        <c:noMultiLvlLbl val="0"/>
      </c:catAx>
      <c:valAx>
        <c:axId val="126649088"/>
        <c:scaling>
          <c:orientation val="minMax"/>
          <c:max val="1"/>
        </c:scaling>
        <c:delete val="0"/>
        <c:axPos val="b"/>
        <c:majorGridlines/>
        <c:numFmt formatCode="0%" sourceLinked="1"/>
        <c:majorTickMark val="none"/>
        <c:minorTickMark val="none"/>
        <c:tickLblPos val="nextTo"/>
        <c:crossAx val="126635008"/>
        <c:crosses val="autoZero"/>
        <c:crossBetween val="between"/>
        <c:majorUnit val="0.2"/>
      </c:valAx>
    </c:plotArea>
    <c:plotVisOnly val="0"/>
    <c:dispBlanksAs val="gap"/>
    <c:showDLblsOverMax val="0"/>
  </c:chart>
  <c:spPr>
    <a:ln>
      <a:solidFill>
        <a:schemeClr val="accent4"/>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Did you use the school's formal procedures to report the incident(s)?</a:t>
            </a:r>
          </a:p>
        </c:rich>
      </c:tx>
      <c:layout/>
      <c:overlay val="0"/>
    </c:title>
    <c:autoTitleDeleted val="0"/>
    <c:plotArea>
      <c:layout/>
      <c:doughnutChart>
        <c:varyColors val="1"/>
        <c:ser>
          <c:idx val="0"/>
          <c:order val="0"/>
          <c:tx>
            <c:strRef>
              <c:f>Reporting!$Q$27</c:f>
              <c:strCache>
                <c:ptCount val="1"/>
                <c:pt idx="0">
                  <c:v>Percent</c:v>
                </c:pt>
              </c:strCache>
            </c:strRef>
          </c:tx>
          <c:spPr>
            <a:solidFill>
              <a:schemeClr val="tx2"/>
            </a:solidFill>
          </c:spPr>
          <c:dPt>
            <c:idx val="0"/>
            <c:bubble3D val="0"/>
            <c:spPr>
              <a:solidFill>
                <a:schemeClr val="accent2"/>
              </a:solidFill>
            </c:spPr>
          </c:dPt>
          <c:dLbls>
            <c:dLbl>
              <c:idx val="0"/>
              <c:spPr/>
              <c:txPr>
                <a:bodyPr/>
                <a:lstStyle/>
                <a:p>
                  <a:pPr>
                    <a:defRPr b="1">
                      <a:solidFill>
                        <a:schemeClr val="bg1"/>
                      </a:solidFill>
                    </a:defRPr>
                  </a:pPr>
                  <a:endParaRPr lang="en-US"/>
                </a:p>
              </c:txPr>
              <c:showLegendKey val="0"/>
              <c:showVal val="0"/>
              <c:showCatName val="0"/>
              <c:showSerName val="0"/>
              <c:showPercent val="1"/>
              <c:showBubbleSize val="0"/>
            </c:dLbl>
            <c:dLbl>
              <c:idx val="1"/>
              <c:spPr/>
              <c:txPr>
                <a:bodyPr/>
                <a:lstStyle/>
                <a:p>
                  <a:pPr>
                    <a:defRPr b="1">
                      <a:solidFill>
                        <a:schemeClr val="bg1"/>
                      </a:solidFill>
                    </a:defRPr>
                  </a:pPr>
                  <a:endParaRPr lang="en-US"/>
                </a:p>
              </c:txPr>
              <c:showLegendKey val="0"/>
              <c:showVal val="0"/>
              <c:showCatName val="0"/>
              <c:showSerName val="0"/>
              <c:showPercent val="1"/>
              <c:showBubbleSize val="0"/>
            </c:dLbl>
            <c:txPr>
              <a:bodyPr/>
              <a:lstStyle/>
              <a:p>
                <a:pPr>
                  <a:defRPr b="1"/>
                </a:pPr>
                <a:endParaRPr lang="en-US"/>
              </a:p>
            </c:txPr>
            <c:showLegendKey val="0"/>
            <c:showVal val="0"/>
            <c:showCatName val="0"/>
            <c:showSerName val="0"/>
            <c:showPercent val="1"/>
            <c:showBubbleSize val="0"/>
            <c:showLeaderLines val="1"/>
          </c:dLbls>
          <c:cat>
            <c:strRef>
              <c:f>Reporting!$P$28:$P$29</c:f>
              <c:strCache>
                <c:ptCount val="2"/>
                <c:pt idx="0">
                  <c:v>Yes</c:v>
                </c:pt>
                <c:pt idx="1">
                  <c:v>No</c:v>
                </c:pt>
              </c:strCache>
            </c:strRef>
          </c:cat>
          <c:val>
            <c:numRef>
              <c:f>Reporting!$Q$28:$Q$29</c:f>
              <c:numCache>
                <c:formatCode>0%</c:formatCode>
                <c:ptCount val="2"/>
                <c:pt idx="0">
                  <c:v>9.6774193548387094E-2</c:v>
                </c:pt>
                <c:pt idx="1">
                  <c:v>0.90322580645161288</c:v>
                </c:pt>
              </c:numCache>
            </c:numRef>
          </c:val>
        </c:ser>
        <c:dLbls>
          <c:showLegendKey val="0"/>
          <c:showVal val="0"/>
          <c:showCatName val="0"/>
          <c:showSerName val="0"/>
          <c:showPercent val="1"/>
          <c:showBubbleSize val="0"/>
          <c:showLeaderLines val="1"/>
        </c:dLbls>
        <c:firstSliceAng val="0"/>
        <c:holeSize val="50"/>
      </c:doughnutChart>
    </c:plotArea>
    <c:legend>
      <c:legendPos val="r"/>
      <c:layout>
        <c:manualLayout>
          <c:xMode val="edge"/>
          <c:yMode val="edge"/>
          <c:x val="0.7487243742356865"/>
          <c:y val="0.51213655584718576"/>
          <c:w val="0.16181021004358162"/>
          <c:h val="0.29105934027765212"/>
        </c:manualLayout>
      </c:layout>
      <c:overlay val="0"/>
    </c:legend>
    <c:plotVisOnly val="0"/>
    <c:dispBlanksAs val="gap"/>
    <c:showDLblsOverMax val="0"/>
  </c:chart>
  <c:spPr>
    <a:ln>
      <a:solidFill>
        <a:schemeClr val="accent4"/>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Has anyone frightened, concerned,</a:t>
            </a:r>
            <a:r>
              <a:rPr lang="en-US" sz="1000" baseline="0"/>
              <a:t> angered, or annoyed you by...</a:t>
            </a:r>
            <a:endParaRPr lang="en-US" sz="1000"/>
          </a:p>
        </c:rich>
      </c:tx>
      <c:layout/>
      <c:overlay val="0"/>
    </c:title>
    <c:autoTitleDeleted val="0"/>
    <c:plotArea>
      <c:layout/>
      <c:barChart>
        <c:barDir val="bar"/>
        <c:grouping val="clustered"/>
        <c:varyColors val="0"/>
        <c:ser>
          <c:idx val="0"/>
          <c:order val="0"/>
          <c:spPr>
            <a:solidFill>
              <a:schemeClr val="accent1"/>
            </a:solidFill>
          </c:spPr>
          <c:invertIfNegative val="0"/>
          <c:dPt>
            <c:idx val="4"/>
            <c:invertIfNegative val="0"/>
            <c:bubble3D val="0"/>
          </c:dPt>
          <c:dPt>
            <c:idx val="5"/>
            <c:invertIfNegative val="0"/>
            <c:bubble3D val="0"/>
          </c:dPt>
          <c:dPt>
            <c:idx val="6"/>
            <c:invertIfNegative val="0"/>
            <c:bubble3D val="0"/>
          </c:dPt>
          <c:dLbls>
            <c:txPr>
              <a:bodyPr/>
              <a:lstStyle/>
              <a:p>
                <a:pPr>
                  <a:defRPr b="1"/>
                </a:pPr>
                <a:endParaRPr lang="en-US"/>
              </a:p>
            </c:txPr>
            <c:dLblPos val="inEnd"/>
            <c:showLegendKey val="0"/>
            <c:showVal val="1"/>
            <c:showCatName val="0"/>
            <c:showSerName val="0"/>
            <c:showPercent val="0"/>
            <c:showBubbleSize val="0"/>
            <c:showLeaderLines val="0"/>
          </c:dLbls>
          <c:cat>
            <c:strRef>
              <c:f>'Stalking and Harassment'!$M$4:$M$11</c:f>
              <c:strCache>
                <c:ptCount val="8"/>
                <c:pt idx="0">
                  <c:v>Threatening in an online environment to physically harm you</c:v>
                </c:pt>
                <c:pt idx="1">
                  <c:v>Sharing personal photos of you without your permission</c:v>
                </c:pt>
                <c:pt idx="2">
                  <c:v>Posting offensive or abusive comments on your social media profile(s), blog, or other online space</c:v>
                </c:pt>
                <c:pt idx="3">
                  <c:v>Exposing personal information or spreading rumors about you on the Internet, in a public place, or by word of mouth</c:v>
                </c:pt>
                <c:pt idx="4">
                  <c:v>Showing up at places where you were even though he or she had no business being there</c:v>
                </c:pt>
                <c:pt idx="5">
                  <c:v>Making unwanted phone calls to you or leaving messages</c:v>
                </c:pt>
                <c:pt idx="6">
                  <c:v>Repeatedly asking you on dates, to go to dinner, or get a drink even after you've said no</c:v>
                </c:pt>
                <c:pt idx="7">
                  <c:v>Sending unwanted e-mails or other forms of written correspondence or communication</c:v>
                </c:pt>
              </c:strCache>
            </c:strRef>
          </c:cat>
          <c:val>
            <c:numRef>
              <c:f>'Stalking and Harassment'!$N$4:$N$11</c:f>
              <c:numCache>
                <c:formatCode>0%</c:formatCode>
                <c:ptCount val="8"/>
                <c:pt idx="0">
                  <c:v>7.1770334928229667E-3</c:v>
                </c:pt>
                <c:pt idx="1">
                  <c:v>9.5693779904306216E-3</c:v>
                </c:pt>
                <c:pt idx="2">
                  <c:v>1.9138755980861243E-2</c:v>
                </c:pt>
                <c:pt idx="3">
                  <c:v>2.6315789473684209E-2</c:v>
                </c:pt>
                <c:pt idx="4">
                  <c:v>4.5454545454545456E-2</c:v>
                </c:pt>
                <c:pt idx="5">
                  <c:v>5.7416267942583733E-2</c:v>
                </c:pt>
                <c:pt idx="6">
                  <c:v>5.9808612440191387E-2</c:v>
                </c:pt>
                <c:pt idx="7">
                  <c:v>6.9377990430622011E-2</c:v>
                </c:pt>
              </c:numCache>
            </c:numRef>
          </c:val>
        </c:ser>
        <c:dLbls>
          <c:showLegendKey val="0"/>
          <c:showVal val="0"/>
          <c:showCatName val="0"/>
          <c:showSerName val="0"/>
          <c:showPercent val="0"/>
          <c:showBubbleSize val="0"/>
        </c:dLbls>
        <c:gapWidth val="75"/>
        <c:axId val="130712320"/>
        <c:axId val="130713856"/>
      </c:barChart>
      <c:catAx>
        <c:axId val="130712320"/>
        <c:scaling>
          <c:orientation val="minMax"/>
        </c:scaling>
        <c:delete val="0"/>
        <c:axPos val="l"/>
        <c:majorTickMark val="none"/>
        <c:minorTickMark val="none"/>
        <c:tickLblPos val="nextTo"/>
        <c:crossAx val="130713856"/>
        <c:crosses val="autoZero"/>
        <c:auto val="1"/>
        <c:lblAlgn val="ctr"/>
        <c:lblOffset val="100"/>
        <c:noMultiLvlLbl val="0"/>
      </c:catAx>
      <c:valAx>
        <c:axId val="130713856"/>
        <c:scaling>
          <c:orientation val="minMax"/>
          <c:max val="0.1"/>
          <c:min val="0"/>
        </c:scaling>
        <c:delete val="0"/>
        <c:axPos val="b"/>
        <c:majorGridlines/>
        <c:numFmt formatCode="0%" sourceLinked="1"/>
        <c:majorTickMark val="out"/>
        <c:minorTickMark val="none"/>
        <c:tickLblPos val="nextTo"/>
        <c:crossAx val="130712320"/>
        <c:crosses val="autoZero"/>
        <c:crossBetween val="between"/>
        <c:majorUnit val="2.0000000000000004E-2"/>
      </c:valAx>
    </c:plotArea>
    <c:plotVisOnly val="0"/>
    <c:dispBlanksAs val="gap"/>
    <c:showDLblsOverMax val="0"/>
  </c:chart>
  <c:spPr>
    <a:ln>
      <a:solidFill>
        <a:schemeClr val="accent3"/>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solidFill>
                  <a:schemeClr val="tx1"/>
                </a:solidFill>
              </a:rPr>
              <a:t>Number of respondents who had</a:t>
            </a:r>
            <a:r>
              <a:rPr lang="en-US" sz="1000" baseline="0">
                <a:solidFill>
                  <a:schemeClr val="tx1"/>
                </a:solidFill>
              </a:rPr>
              <a:t> a partner and </a:t>
            </a:r>
            <a:r>
              <a:rPr lang="en-US" sz="1000">
                <a:solidFill>
                  <a:schemeClr val="tx1"/>
                </a:solidFill>
              </a:rPr>
              <a:t>experienced intimate partner violence</a:t>
            </a:r>
          </a:p>
        </c:rich>
      </c:tx>
      <c:layout/>
      <c:overlay val="0"/>
    </c:title>
    <c:autoTitleDeleted val="0"/>
    <c:plotArea>
      <c:layout/>
      <c:doughnutChart>
        <c:varyColors val="1"/>
        <c:ser>
          <c:idx val="1"/>
          <c:order val="0"/>
          <c:spPr>
            <a:solidFill>
              <a:schemeClr val="accent1"/>
            </a:solidFill>
          </c:spPr>
          <c:dPt>
            <c:idx val="0"/>
            <c:bubble3D val="0"/>
            <c:spPr>
              <a:solidFill>
                <a:schemeClr val="tx2"/>
              </a:solidFill>
            </c:spPr>
          </c:dPt>
          <c:dLbls>
            <c:dLbl>
              <c:idx val="0"/>
              <c:layout>
                <c:manualLayout>
                  <c:x val="0"/>
                  <c:y val="-2.0044267844448904E-2"/>
                </c:manualLayout>
              </c:layout>
              <c:showLegendKey val="0"/>
              <c:showVal val="1"/>
              <c:showCatName val="0"/>
              <c:showSerName val="0"/>
              <c:showPercent val="0"/>
              <c:showBubbleSize val="0"/>
            </c:dLbl>
            <c:dLbl>
              <c:idx val="1"/>
              <c:spPr/>
              <c:txPr>
                <a:bodyPr/>
                <a:lstStyle/>
                <a:p>
                  <a:pPr>
                    <a:defRPr b="1">
                      <a:solidFill>
                        <a:sysClr val="windowText" lastClr="000000"/>
                      </a:solidFill>
                    </a:defRPr>
                  </a:pPr>
                  <a:endParaRPr lang="en-US"/>
                </a:p>
              </c:txPr>
              <c:showLegendKey val="0"/>
              <c:showVal val="1"/>
              <c:showCatName val="0"/>
              <c:showSerName val="0"/>
              <c:showPercent val="0"/>
              <c:showBubbleSize val="0"/>
            </c:dLbl>
            <c:txPr>
              <a:bodyPr/>
              <a:lstStyle/>
              <a:p>
                <a:pPr>
                  <a:defRPr b="1">
                    <a:solidFill>
                      <a:schemeClr val="bg1"/>
                    </a:solidFill>
                  </a:defRPr>
                </a:pPr>
                <a:endParaRPr lang="en-US"/>
              </a:p>
            </c:txPr>
            <c:showLegendKey val="0"/>
            <c:showVal val="1"/>
            <c:showCatName val="0"/>
            <c:showSerName val="0"/>
            <c:showPercent val="0"/>
            <c:showBubbleSize val="0"/>
            <c:showLeaderLines val="1"/>
          </c:dLbls>
          <c:cat>
            <c:strRef>
              <c:f>'Intimate Partner Violence'!$M$3:$M$4</c:f>
              <c:strCache>
                <c:ptCount val="2"/>
                <c:pt idx="0">
                  <c:v>Yes</c:v>
                </c:pt>
                <c:pt idx="1">
                  <c:v>No</c:v>
                </c:pt>
              </c:strCache>
            </c:strRef>
          </c:cat>
          <c:val>
            <c:numRef>
              <c:f>'Intimate Partner Violence'!$O$3:$O$4</c:f>
              <c:numCache>
                <c:formatCode>General</c:formatCode>
                <c:ptCount val="2"/>
                <c:pt idx="0">
                  <c:v>9</c:v>
                </c:pt>
                <c:pt idx="1">
                  <c:v>295</c:v>
                </c:pt>
              </c:numCache>
            </c:numRef>
          </c:val>
        </c:ser>
        <c:dLbls>
          <c:showLegendKey val="0"/>
          <c:showVal val="0"/>
          <c:showCatName val="0"/>
          <c:showSerName val="0"/>
          <c:showPercent val="0"/>
          <c:showBubbleSize val="0"/>
          <c:showLeaderLines val="1"/>
        </c:dLbls>
        <c:firstSliceAng val="0"/>
        <c:holeSize val="50"/>
      </c:doughnutChart>
    </c:plotArea>
    <c:legend>
      <c:legendPos val="r"/>
      <c:layout/>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000" b="0"/>
            </a:pPr>
            <a:r>
              <a:rPr lang="en-US" sz="1000" b="1"/>
              <a:t>Percent of respondents that</a:t>
            </a:r>
            <a:r>
              <a:rPr lang="en-US" sz="1000" b="1" baseline="0"/>
              <a:t> </a:t>
            </a:r>
            <a:r>
              <a:rPr lang="en-US" sz="1000" b="1"/>
              <a:t>rated themselves</a:t>
            </a:r>
            <a:r>
              <a:rPr lang="en-US" sz="1000" b="1" baseline="0"/>
              <a:t> and their peers </a:t>
            </a:r>
            <a:r>
              <a:rPr lang="en-US" sz="1000" b="1"/>
              <a:t>as likely/very likely to engage in the following behaviors...</a:t>
            </a:r>
          </a:p>
        </c:rich>
      </c:tx>
      <c:layout/>
      <c:overlay val="0"/>
    </c:title>
    <c:autoTitleDeleted val="0"/>
    <c:plotArea>
      <c:layout/>
      <c:barChart>
        <c:barDir val="bar"/>
        <c:grouping val="clustered"/>
        <c:varyColors val="0"/>
        <c:ser>
          <c:idx val="2"/>
          <c:order val="0"/>
          <c:tx>
            <c:strRef>
              <c:f>'Community Behaviors'!$Q$2</c:f>
              <c:strCache>
                <c:ptCount val="1"/>
                <c:pt idx="0">
                  <c:v>Peers</c:v>
                </c:pt>
              </c:strCache>
            </c:strRef>
          </c:tx>
          <c:spPr>
            <a:solidFill>
              <a:schemeClr val="accent6"/>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'Community Behaviors'!$N$3:$N$6</c:f>
              <c:strCache>
                <c:ptCount val="4"/>
                <c:pt idx="0">
                  <c:v>Express discomfort if someone says that sexual assault victims are to blame for being assaulted</c:v>
                </c:pt>
                <c:pt idx="1">
                  <c:v>Confront a friend who says that they had sex with someone who was passed out or didn't give consent</c:v>
                </c:pt>
                <c:pt idx="2">
                  <c:v>Ask someone who looks very upset at a party if they are ok or need help</c:v>
                </c:pt>
                <c:pt idx="3">
                  <c:v>Decide not to have sex with someone if they are drunk</c:v>
                </c:pt>
              </c:strCache>
            </c:strRef>
          </c:cat>
          <c:val>
            <c:numRef>
              <c:f>'Community Behaviors'!$Q$3:$Q$6</c:f>
              <c:numCache>
                <c:formatCode>0%</c:formatCode>
                <c:ptCount val="4"/>
                <c:pt idx="0">
                  <c:v>0</c:v>
                </c:pt>
                <c:pt idx="1">
                  <c:v>0</c:v>
                </c:pt>
                <c:pt idx="2">
                  <c:v>0</c:v>
                </c:pt>
                <c:pt idx="3">
                  <c:v>0</c:v>
                </c:pt>
              </c:numCache>
            </c:numRef>
          </c:val>
        </c:ser>
        <c:ser>
          <c:idx val="3"/>
          <c:order val="1"/>
          <c:tx>
            <c:strRef>
              <c:f>'Community Behaviors'!$R$2</c:f>
              <c:strCache>
                <c:ptCount val="1"/>
                <c:pt idx="0">
                  <c:v>Self</c:v>
                </c:pt>
              </c:strCache>
            </c:strRef>
          </c:tx>
          <c:spPr>
            <a:solidFill>
              <a:schemeClr val="accent1"/>
            </a:solidFill>
          </c:spPr>
          <c:invertIfNegative val="0"/>
          <c:dLbls>
            <c:txPr>
              <a:bodyPr/>
              <a:lstStyle/>
              <a:p>
                <a:pPr>
                  <a:defRPr b="1"/>
                </a:pPr>
                <a:endParaRPr lang="en-US"/>
              </a:p>
            </c:txPr>
            <c:dLblPos val="inBase"/>
            <c:showLegendKey val="0"/>
            <c:showVal val="1"/>
            <c:showCatName val="0"/>
            <c:showSerName val="0"/>
            <c:showPercent val="0"/>
            <c:showBubbleSize val="0"/>
            <c:showLeaderLines val="0"/>
          </c:dLbls>
          <c:cat>
            <c:strRef>
              <c:f>'Community Behaviors'!$N$3:$N$6</c:f>
              <c:strCache>
                <c:ptCount val="4"/>
                <c:pt idx="0">
                  <c:v>Express discomfort if someone says that sexual assault victims are to blame for being assaulted</c:v>
                </c:pt>
                <c:pt idx="1">
                  <c:v>Confront a friend who says that they had sex with someone who was passed out or didn't give consent</c:v>
                </c:pt>
                <c:pt idx="2">
                  <c:v>Ask someone who looks very upset at a party if they are ok or need help</c:v>
                </c:pt>
                <c:pt idx="3">
                  <c:v>Decide not to have sex with someone if they are drunk</c:v>
                </c:pt>
              </c:strCache>
            </c:strRef>
          </c:cat>
          <c:val>
            <c:numRef>
              <c:f>'Community Behaviors'!$R$3:$R$6</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75"/>
        <c:axId val="131873408"/>
        <c:axId val="131879296"/>
      </c:barChart>
      <c:catAx>
        <c:axId val="131873408"/>
        <c:scaling>
          <c:orientation val="minMax"/>
        </c:scaling>
        <c:delete val="0"/>
        <c:axPos val="l"/>
        <c:majorTickMark val="none"/>
        <c:minorTickMark val="none"/>
        <c:tickLblPos val="nextTo"/>
        <c:crossAx val="131879296"/>
        <c:crosses val="autoZero"/>
        <c:auto val="1"/>
        <c:lblAlgn val="ctr"/>
        <c:lblOffset val="100"/>
        <c:noMultiLvlLbl val="0"/>
      </c:catAx>
      <c:valAx>
        <c:axId val="131879296"/>
        <c:scaling>
          <c:orientation val="minMax"/>
        </c:scaling>
        <c:delete val="0"/>
        <c:axPos val="b"/>
        <c:majorGridlines/>
        <c:numFmt formatCode="0%" sourceLinked="1"/>
        <c:majorTickMark val="out"/>
        <c:minorTickMark val="none"/>
        <c:tickLblPos val="nextTo"/>
        <c:crossAx val="131873408"/>
        <c:crosses val="autoZero"/>
        <c:crossBetween val="between"/>
        <c:majorUnit val="0.2"/>
      </c:val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Percent of </a:t>
            </a:r>
            <a:r>
              <a:rPr lang="en-US" sz="1000" b="1" i="0" u="none" strike="noStrike" kern="1200" baseline="0">
                <a:solidFill>
                  <a:srgbClr val="4F5861"/>
                </a:solidFill>
                <a:latin typeface="+mn-lt"/>
                <a:ea typeface="+mn-ea"/>
                <a:cs typeface="+mn-cs"/>
              </a:rPr>
              <a:t>respondents who either agreed/strongly agreed with or were unsure regarding </a:t>
            </a:r>
            <a:r>
              <a:rPr lang="en-US" sz="1000"/>
              <a:t>the following statements</a:t>
            </a:r>
          </a:p>
        </c:rich>
      </c:tx>
      <c:layout/>
      <c:overlay val="0"/>
    </c:title>
    <c:autoTitleDeleted val="0"/>
    <c:plotArea>
      <c:layout/>
      <c:barChart>
        <c:barDir val="bar"/>
        <c:grouping val="stacked"/>
        <c:varyColors val="0"/>
        <c:ser>
          <c:idx val="0"/>
          <c:order val="0"/>
          <c:tx>
            <c:strRef>
              <c:f>'Community Attitudes'!$O$11</c:f>
              <c:strCache>
                <c:ptCount val="1"/>
                <c:pt idx="0">
                  <c:v>Percent Agreed/
Strongly Agreed</c:v>
                </c:pt>
              </c:strCache>
            </c:strRef>
          </c:tx>
          <c:invertIfNegative val="0"/>
          <c:dPt>
            <c:idx val="4"/>
            <c:invertIfNegative val="0"/>
            <c:bubble3D val="0"/>
            <c:spPr>
              <a:solidFill>
                <a:schemeClr val="accent1"/>
              </a:solidFill>
            </c:spPr>
          </c:dPt>
          <c:dPt>
            <c:idx val="5"/>
            <c:invertIfNegative val="0"/>
            <c:bubble3D val="0"/>
            <c:spPr>
              <a:solidFill>
                <a:schemeClr val="accent1"/>
              </a:solidFill>
              <a:ln>
                <a:noFill/>
              </a:ln>
            </c:spPr>
          </c:dPt>
          <c:dPt>
            <c:idx val="6"/>
            <c:invertIfNegative val="0"/>
            <c:bubble3D val="0"/>
            <c:spPr>
              <a:solidFill>
                <a:schemeClr val="accent1"/>
              </a:solidFill>
            </c:spPr>
          </c:dPt>
          <c:dPt>
            <c:idx val="7"/>
            <c:invertIfNegative val="0"/>
            <c:bubble3D val="0"/>
            <c:spPr>
              <a:solidFill>
                <a:schemeClr val="accent1"/>
              </a:solidFill>
            </c:spPr>
          </c:dPt>
          <c:dPt>
            <c:idx val="8"/>
            <c:invertIfNegative val="0"/>
            <c:bubble3D val="0"/>
            <c:spPr>
              <a:solidFill>
                <a:schemeClr val="tx2"/>
              </a:solidFill>
            </c:spPr>
          </c:dPt>
          <c:dPt>
            <c:idx val="9"/>
            <c:invertIfNegative val="0"/>
            <c:bubble3D val="0"/>
            <c:spPr>
              <a:solidFill>
                <a:schemeClr val="tx2"/>
              </a:solidFill>
            </c:spPr>
          </c:dPt>
          <c:dPt>
            <c:idx val="10"/>
            <c:invertIfNegative val="0"/>
            <c:bubble3D val="0"/>
            <c:spPr>
              <a:solidFill>
                <a:schemeClr val="tx2"/>
              </a:solidFill>
            </c:spPr>
          </c:dPt>
          <c:dLbls>
            <c:txPr>
              <a:bodyPr/>
              <a:lstStyle/>
              <a:p>
                <a:pPr>
                  <a:defRPr b="1"/>
                </a:pPr>
                <a:endParaRPr lang="en-US"/>
              </a:p>
            </c:txPr>
            <c:dLblPos val="inBase"/>
            <c:showLegendKey val="0"/>
            <c:showVal val="1"/>
            <c:showCatName val="0"/>
            <c:showSerName val="0"/>
            <c:showPercent val="0"/>
            <c:showBubbleSize val="0"/>
            <c:showLeaderLines val="0"/>
          </c:dLbls>
          <c:cat>
            <c:strRef>
              <c:f>'Community Attitudes'!$N$17:$N$21</c:f>
              <c:strCache>
                <c:ptCount val="5"/>
                <c:pt idx="0">
                  <c:v>It shouldn't be considered rape if a man is drunk and didn't realize what he was doing.</c:v>
                </c:pt>
                <c:pt idx="1">
                  <c:v>Rape and sexual violence can happen unintentionally, especially if alcohol is involved.</c:v>
                </c:pt>
                <c:pt idx="2">
                  <c:v>Sexual violence and rape happen because men can get carried away in sexual situations once they've started.</c:v>
                </c:pt>
                <c:pt idx="3">
                  <c:v>Sexual violence and rape happen because people put themselves in bad situations.</c:v>
                </c:pt>
                <c:pt idx="4">
                  <c:v>When someone is raped or sexually assaulted, its often because the way they said no was unclear or there was some miscommunication.</c:v>
                </c:pt>
              </c:strCache>
            </c:strRef>
          </c:cat>
          <c:val>
            <c:numRef>
              <c:f>'Community Attitudes'!$O$17:$O$21</c:f>
              <c:numCache>
                <c:formatCode>0%</c:formatCode>
                <c:ptCount val="5"/>
                <c:pt idx="0">
                  <c:v>0</c:v>
                </c:pt>
                <c:pt idx="1">
                  <c:v>0</c:v>
                </c:pt>
                <c:pt idx="2">
                  <c:v>0</c:v>
                </c:pt>
                <c:pt idx="3">
                  <c:v>0</c:v>
                </c:pt>
                <c:pt idx="4">
                  <c:v>0</c:v>
                </c:pt>
              </c:numCache>
            </c:numRef>
          </c:val>
        </c:ser>
        <c:ser>
          <c:idx val="1"/>
          <c:order val="1"/>
          <c:tx>
            <c:strRef>
              <c:f>'Community Attitudes'!$P$11</c:f>
              <c:strCache>
                <c:ptCount val="1"/>
                <c:pt idx="0">
                  <c:v>Percent Unsure</c:v>
                </c:pt>
              </c:strCache>
            </c:strRef>
          </c:tx>
          <c:invertIfNegative val="0"/>
          <c:cat>
            <c:strRef>
              <c:f>'Community Attitudes'!$N$17:$N$21</c:f>
              <c:strCache>
                <c:ptCount val="5"/>
                <c:pt idx="0">
                  <c:v>It shouldn't be considered rape if a man is drunk and didn't realize what he was doing.</c:v>
                </c:pt>
                <c:pt idx="1">
                  <c:v>Rape and sexual violence can happen unintentionally, especially if alcohol is involved.</c:v>
                </c:pt>
                <c:pt idx="2">
                  <c:v>Sexual violence and rape happen because men can get carried away in sexual situations once they've started.</c:v>
                </c:pt>
                <c:pt idx="3">
                  <c:v>Sexual violence and rape happen because people put themselves in bad situations.</c:v>
                </c:pt>
                <c:pt idx="4">
                  <c:v>When someone is raped or sexually assaulted, its often because the way they said no was unclear or there was some miscommunication.</c:v>
                </c:pt>
              </c:strCache>
            </c:strRef>
          </c:cat>
          <c:val>
            <c:numRef>
              <c:f>'Community Attitudes'!$P$17:$P$21</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5"/>
        <c:overlap val="100"/>
        <c:axId val="132389504"/>
        <c:axId val="132395392"/>
      </c:barChart>
      <c:catAx>
        <c:axId val="132389504"/>
        <c:scaling>
          <c:orientation val="minMax"/>
        </c:scaling>
        <c:delete val="0"/>
        <c:axPos val="l"/>
        <c:majorTickMark val="none"/>
        <c:minorTickMark val="none"/>
        <c:tickLblPos val="nextTo"/>
        <c:crossAx val="132395392"/>
        <c:crosses val="autoZero"/>
        <c:auto val="1"/>
        <c:lblAlgn val="ctr"/>
        <c:lblOffset val="100"/>
        <c:noMultiLvlLbl val="0"/>
      </c:catAx>
      <c:valAx>
        <c:axId val="132395392"/>
        <c:scaling>
          <c:orientation val="minMax"/>
          <c:max val="1"/>
        </c:scaling>
        <c:delete val="0"/>
        <c:axPos val="b"/>
        <c:majorGridlines/>
        <c:numFmt formatCode="0%" sourceLinked="0"/>
        <c:majorTickMark val="none"/>
        <c:minorTickMark val="none"/>
        <c:tickLblPos val="nextTo"/>
        <c:crossAx val="132389504"/>
        <c:crosses val="autoZero"/>
        <c:crossBetween val="between"/>
        <c:majorUnit val="0.2"/>
      </c:val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How much of a problem is</a:t>
            </a:r>
            <a:r>
              <a:rPr lang="en-US" sz="1000" baseline="0"/>
              <a:t> </a:t>
            </a:r>
            <a:r>
              <a:rPr lang="en-US" sz="1000"/>
              <a:t>sexual</a:t>
            </a:r>
            <a:r>
              <a:rPr lang="en-US" sz="1000" baseline="0"/>
              <a:t> misconduct at your school? </a:t>
            </a:r>
          </a:p>
        </c:rich>
      </c:tx>
      <c:layout/>
      <c:overlay val="0"/>
    </c:title>
    <c:autoTitleDeleted val="0"/>
    <c:plotArea>
      <c:layout>
        <c:manualLayout>
          <c:layoutTarget val="inner"/>
          <c:xMode val="edge"/>
          <c:yMode val="edge"/>
          <c:x val="0.39162929172631955"/>
          <c:y val="0.21447273741756281"/>
          <c:w val="0.60837070827368045"/>
          <c:h val="0.6627858051021871"/>
        </c:manualLayout>
      </c:layout>
      <c:barChart>
        <c:barDir val="bar"/>
        <c:grouping val="clustered"/>
        <c:varyColors val="0"/>
        <c:ser>
          <c:idx val="0"/>
          <c:order val="0"/>
          <c:tx>
            <c:strRef>
              <c:f>'Community Attitudes'!$O$3</c:f>
              <c:strCache>
                <c:ptCount val="1"/>
                <c:pt idx="0">
                  <c:v>Percent</c:v>
                </c:pt>
              </c:strCache>
            </c:strRef>
          </c:tx>
          <c:spPr>
            <a:solidFill>
              <a:schemeClr val="accent1"/>
            </a:solidFill>
          </c:spPr>
          <c:invertIfNegative val="0"/>
          <c:dPt>
            <c:idx val="0"/>
            <c:invertIfNegative val="0"/>
            <c:bubble3D val="0"/>
          </c:dPt>
          <c:dPt>
            <c:idx val="1"/>
            <c:invertIfNegative val="0"/>
            <c:bubble3D val="0"/>
          </c:dPt>
          <c:dPt>
            <c:idx val="2"/>
            <c:invertIfNegative val="0"/>
            <c:bubble3D val="0"/>
          </c:dPt>
          <c:dPt>
            <c:idx val="3"/>
            <c:invertIfNegative val="0"/>
            <c:bubble3D val="0"/>
            <c:spPr>
              <a:blipFill>
                <a:blip xmlns:r="http://schemas.openxmlformats.org/officeDocument/2006/relationships" r:embed="rId1"/>
                <a:stretch>
                  <a:fillRect/>
                </a:stretch>
              </a:blipFill>
            </c:spPr>
          </c:dPt>
          <c:dLbls>
            <c:txPr>
              <a:bodyPr/>
              <a:lstStyle/>
              <a:p>
                <a:pPr>
                  <a:defRPr b="1">
                    <a:solidFill>
                      <a:schemeClr val="tx1"/>
                    </a:solidFill>
                  </a:defRPr>
                </a:pPr>
                <a:endParaRPr lang="en-US"/>
              </a:p>
            </c:txPr>
            <c:dLblPos val="inEnd"/>
            <c:showLegendKey val="0"/>
            <c:showVal val="1"/>
            <c:showCatName val="0"/>
            <c:showSerName val="0"/>
            <c:showPercent val="0"/>
            <c:showBubbleSize val="0"/>
            <c:showLeaderLines val="0"/>
          </c:dLbls>
          <c:cat>
            <c:strRef>
              <c:f>'Community Attitudes'!$N$4:$N$7</c:f>
              <c:strCache>
                <c:ptCount val="4"/>
                <c:pt idx="0">
                  <c:v>I don't know</c:v>
                </c:pt>
                <c:pt idx="1">
                  <c:v>It's not really a problem</c:v>
                </c:pt>
                <c:pt idx="2">
                  <c:v>It's somewhat of a problem</c:v>
                </c:pt>
                <c:pt idx="3">
                  <c:v>It's definitely a problem</c:v>
                </c:pt>
              </c:strCache>
            </c:strRef>
          </c:cat>
          <c:val>
            <c:numRef>
              <c:f>'Community Attitudes'!$O$4:$O$7</c:f>
              <c:numCache>
                <c:formatCode>0%</c:formatCode>
                <c:ptCount val="4"/>
                <c:pt idx="0">
                  <c:v>0</c:v>
                </c:pt>
                <c:pt idx="1">
                  <c:v>0</c:v>
                </c:pt>
                <c:pt idx="2">
                  <c:v>0</c:v>
                </c:pt>
                <c:pt idx="3">
                  <c:v>0</c:v>
                </c:pt>
              </c:numCache>
            </c:numRef>
          </c:val>
        </c:ser>
        <c:dLbls>
          <c:showLegendKey val="0"/>
          <c:showVal val="1"/>
          <c:showCatName val="0"/>
          <c:showSerName val="0"/>
          <c:showPercent val="0"/>
          <c:showBubbleSize val="0"/>
        </c:dLbls>
        <c:gapWidth val="75"/>
        <c:overlap val="-25"/>
        <c:axId val="132545920"/>
        <c:axId val="132542848"/>
      </c:barChart>
      <c:valAx>
        <c:axId val="132542848"/>
        <c:scaling>
          <c:orientation val="minMax"/>
          <c:max val="0.5"/>
          <c:min val="0"/>
        </c:scaling>
        <c:delete val="0"/>
        <c:axPos val="b"/>
        <c:majorGridlines/>
        <c:numFmt formatCode="0%" sourceLinked="1"/>
        <c:majorTickMark val="out"/>
        <c:minorTickMark val="none"/>
        <c:tickLblPos val="none"/>
        <c:crossAx val="132545920"/>
        <c:crosses val="autoZero"/>
        <c:crossBetween val="between"/>
        <c:majorUnit val="0.1"/>
      </c:valAx>
      <c:catAx>
        <c:axId val="132545920"/>
        <c:scaling>
          <c:orientation val="minMax"/>
        </c:scaling>
        <c:delete val="0"/>
        <c:axPos val="l"/>
        <c:numFmt formatCode="General" sourceLinked="1"/>
        <c:majorTickMark val="none"/>
        <c:minorTickMark val="none"/>
        <c:tickLblPos val="nextTo"/>
        <c:crossAx val="132542848"/>
        <c:crosses val="autoZero"/>
        <c:auto val="1"/>
        <c:lblAlgn val="ctr"/>
        <c:lblOffset val="100"/>
        <c:noMultiLvlLbl val="0"/>
      </c:catAx>
      <c:spPr>
        <a:noFill/>
        <a:ln w="25400">
          <a:noFill/>
        </a:ln>
      </c:spPr>
    </c:plotArea>
    <c:plotVisOnly val="0"/>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b="1"/>
            </a:pPr>
            <a:r>
              <a:rPr lang="en-US" sz="1000" b="1"/>
              <a:t>Class Standing</a:t>
            </a:r>
          </a:p>
        </c:rich>
      </c:tx>
      <c:layout/>
      <c:overlay val="0"/>
    </c:title>
    <c:autoTitleDeleted val="0"/>
    <c:plotArea>
      <c:layout/>
      <c:pieChart>
        <c:varyColors val="1"/>
        <c:ser>
          <c:idx val="0"/>
          <c:order val="0"/>
          <c:dLbls>
            <c:dLbl>
              <c:idx val="5"/>
              <c:spPr/>
              <c:txPr>
                <a:bodyPr/>
                <a:lstStyle/>
                <a:p>
                  <a:pPr>
                    <a:defRPr b="1">
                      <a:solidFill>
                        <a:schemeClr val="tx1"/>
                      </a:solidFill>
                    </a:defRPr>
                  </a:pPr>
                  <a:endParaRPr lang="en-US"/>
                </a:p>
              </c:txPr>
              <c:showLegendKey val="0"/>
              <c:showVal val="0"/>
              <c:showCatName val="0"/>
              <c:showSerName val="0"/>
              <c:showPercent val="1"/>
              <c:showBubbleSize val="0"/>
            </c:dLbl>
            <c:txPr>
              <a:bodyPr/>
              <a:lstStyle/>
              <a:p>
                <a:pPr>
                  <a:defRPr b="1">
                    <a:solidFill>
                      <a:schemeClr val="bg1"/>
                    </a:solidFill>
                  </a:defRPr>
                </a:pPr>
                <a:endParaRPr lang="en-US"/>
              </a:p>
            </c:txPr>
            <c:showLegendKey val="0"/>
            <c:showVal val="0"/>
            <c:showCatName val="0"/>
            <c:showSerName val="0"/>
            <c:showPercent val="1"/>
            <c:showBubbleSize val="0"/>
            <c:showLeaderLines val="1"/>
          </c:dLbls>
          <c:cat>
            <c:strRef>
              <c:f>Demos!$P$3:$P$8</c:f>
              <c:strCache>
                <c:ptCount val="6"/>
                <c:pt idx="0">
                  <c:v>First year student</c:v>
                </c:pt>
                <c:pt idx="1">
                  <c:v>Second year student</c:v>
                </c:pt>
                <c:pt idx="2">
                  <c:v>Third year student</c:v>
                </c:pt>
                <c:pt idx="3">
                  <c:v>Fourth year student</c:v>
                </c:pt>
                <c:pt idx="4">
                  <c:v>Fifth year (or higher) student</c:v>
                </c:pt>
                <c:pt idx="5">
                  <c:v>Graduate or professional student</c:v>
                </c:pt>
              </c:strCache>
            </c:strRef>
          </c:cat>
          <c:val>
            <c:numRef>
              <c:f>Demos!$Q$3:$Q$8</c:f>
              <c:numCache>
                <c:formatCode>0%</c:formatCode>
                <c:ptCount val="6"/>
                <c:pt idx="0">
                  <c:v>0.13706563706563707</c:v>
                </c:pt>
                <c:pt idx="1">
                  <c:v>0.16988416988416988</c:v>
                </c:pt>
                <c:pt idx="2">
                  <c:v>0.27799227799227799</c:v>
                </c:pt>
                <c:pt idx="3">
                  <c:v>0.22007722007722008</c:v>
                </c:pt>
                <c:pt idx="4">
                  <c:v>0.15637065637065636</c:v>
                </c:pt>
                <c:pt idx="5">
                  <c:v>3.8610038610038609E-2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1652171336483297"/>
          <c:y val="0.13804276198633875"/>
          <c:w val="0.36667804711505636"/>
          <c:h val="0.82008259170582265"/>
        </c:manualLayout>
      </c:layout>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n-US" sz="1000"/>
              <a:t>Residence</a:t>
            </a:r>
          </a:p>
        </c:rich>
      </c:tx>
      <c:layout/>
      <c:overlay val="0"/>
    </c:title>
    <c:autoTitleDeleted val="0"/>
    <c:plotArea>
      <c:layout/>
      <c:pieChart>
        <c:varyColors val="1"/>
        <c:ser>
          <c:idx val="0"/>
          <c:order val="0"/>
          <c:dPt>
            <c:idx val="0"/>
            <c:bubble3D val="0"/>
          </c:dPt>
          <c:dPt>
            <c:idx val="3"/>
            <c:bubble3D val="0"/>
          </c:dPt>
          <c:dLbls>
            <c:dLbl>
              <c:idx val="2"/>
              <c:spPr/>
              <c:txPr>
                <a:bodyPr/>
                <a:lstStyle/>
                <a:p>
                  <a:pPr>
                    <a:defRPr b="1">
                      <a:solidFill>
                        <a:schemeClr val="tx1"/>
                      </a:solidFill>
                    </a:defRPr>
                  </a:pPr>
                  <a:endParaRPr lang="en-US"/>
                </a:p>
              </c:txPr>
              <c:dLblPos val="bestFit"/>
              <c:showLegendKey val="0"/>
              <c:showVal val="0"/>
              <c:showCatName val="0"/>
              <c:showSerName val="0"/>
              <c:showPercent val="1"/>
              <c:showBubbleSize val="0"/>
            </c:dLbl>
            <c:txPr>
              <a:bodyPr/>
              <a:lstStyle/>
              <a:p>
                <a:pPr>
                  <a:defRPr b="1">
                    <a:solidFill>
                      <a:schemeClr val="bg1"/>
                    </a:solidFill>
                  </a:defRPr>
                </a:pPr>
                <a:endParaRPr lang="en-US"/>
              </a:p>
            </c:txPr>
            <c:dLblPos val="bestFit"/>
            <c:showLegendKey val="0"/>
            <c:showVal val="0"/>
            <c:showCatName val="0"/>
            <c:showSerName val="0"/>
            <c:showPercent val="1"/>
            <c:showBubbleSize val="0"/>
            <c:showLeaderLines val="1"/>
          </c:dLbls>
          <c:cat>
            <c:strRef>
              <c:f>Demos!$P$13:$P$15</c:f>
              <c:strCache>
                <c:ptCount val="3"/>
                <c:pt idx="0">
                  <c:v>At home with family </c:v>
                </c:pt>
                <c:pt idx="1">
                  <c:v>Off-campus apartment/house</c:v>
                </c:pt>
                <c:pt idx="2">
                  <c:v>Residence hall</c:v>
                </c:pt>
              </c:strCache>
            </c:strRef>
          </c:cat>
          <c:val>
            <c:numRef>
              <c:f>Demos!$Q$13:$Q$15</c:f>
              <c:numCache>
                <c:formatCode>0%</c:formatCode>
                <c:ptCount val="3"/>
                <c:pt idx="0">
                  <c:v>0.50096339113680155</c:v>
                </c:pt>
                <c:pt idx="1">
                  <c:v>0.47206165703275532</c:v>
                </c:pt>
                <c:pt idx="2">
                  <c:v>2.119460500963391E-2</c:v>
                </c:pt>
              </c:numCache>
            </c:numRef>
          </c:val>
        </c:ser>
        <c:dLbls>
          <c:dLblPos val="bestFit"/>
          <c:showLegendKey val="0"/>
          <c:showVal val="0"/>
          <c:showCatName val="0"/>
          <c:showSerName val="0"/>
          <c:showPercent val="1"/>
          <c:showBubbleSize val="0"/>
          <c:showLeaderLines val="1"/>
        </c:dLbls>
        <c:firstSliceAng val="0"/>
      </c:pieChart>
    </c:plotArea>
    <c:legend>
      <c:legendPos val="r"/>
      <c:layout>
        <c:manualLayout>
          <c:xMode val="edge"/>
          <c:yMode val="edge"/>
          <c:x val="0.63129796957610351"/>
          <c:y val="0.14440427096309166"/>
          <c:w val="0.35083008478682848"/>
          <c:h val="0.85559572903690839"/>
        </c:manualLayout>
      </c:layout>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Percent of respondents who agreed/strongly agreed</a:t>
            </a:r>
            <a:r>
              <a:rPr lang="en-US" sz="1000" baseline="0"/>
              <a:t> that if </a:t>
            </a:r>
            <a:r>
              <a:rPr lang="en-US" sz="1000"/>
              <a:t>someone were to report an incident of sexual violence...</a:t>
            </a:r>
          </a:p>
        </c:rich>
      </c:tx>
      <c:layout/>
      <c:overlay val="0"/>
    </c:title>
    <c:autoTitleDeleted val="0"/>
    <c:plotArea>
      <c:layout/>
      <c:barChart>
        <c:barDir val="bar"/>
        <c:grouping val="clustered"/>
        <c:varyColors val="0"/>
        <c:ser>
          <c:idx val="0"/>
          <c:order val="0"/>
          <c:invertIfNegative val="0"/>
          <c:dPt>
            <c:idx val="0"/>
            <c:invertIfNegative val="0"/>
            <c:bubble3D val="0"/>
            <c:spPr>
              <a:solidFill>
                <a:schemeClr val="tx2"/>
              </a:solidFill>
            </c:spPr>
          </c:dPt>
          <c:dPt>
            <c:idx val="1"/>
            <c:invertIfNegative val="0"/>
            <c:bubble3D val="0"/>
            <c:spPr>
              <a:solidFill>
                <a:schemeClr val="tx2"/>
              </a:solidFill>
            </c:spPr>
          </c:dPt>
          <c:dLbls>
            <c:dLbl>
              <c:idx val="0"/>
              <c:spPr/>
              <c:txPr>
                <a:bodyPr/>
                <a:lstStyle/>
                <a:p>
                  <a:pPr>
                    <a:defRPr b="1">
                      <a:solidFill>
                        <a:schemeClr val="bg1"/>
                      </a:solidFill>
                    </a:defRPr>
                  </a:pPr>
                  <a:endParaRPr lang="en-US"/>
                </a:p>
              </c:txPr>
              <c:dLblPos val="inBase"/>
              <c:showLegendKey val="0"/>
              <c:showVal val="1"/>
              <c:showCatName val="0"/>
              <c:showSerName val="0"/>
              <c:showPercent val="0"/>
              <c:showBubbleSize val="0"/>
            </c:dLbl>
            <c:dLbl>
              <c:idx val="1"/>
              <c:spPr/>
              <c:txPr>
                <a:bodyPr/>
                <a:lstStyle/>
                <a:p>
                  <a:pPr>
                    <a:defRPr b="1">
                      <a:solidFill>
                        <a:schemeClr val="bg1"/>
                      </a:solidFill>
                    </a:defRPr>
                  </a:pPr>
                  <a:endParaRPr lang="en-US"/>
                </a:p>
              </c:txPr>
              <c:dLblPos val="inBase"/>
              <c:showLegendKey val="0"/>
              <c:showVal val="1"/>
              <c:showCatName val="0"/>
              <c:showSerName val="0"/>
              <c:showPercent val="0"/>
              <c:showBubbleSize val="0"/>
            </c:dLbl>
            <c:txPr>
              <a:bodyPr/>
              <a:lstStyle/>
              <a:p>
                <a:pPr>
                  <a:defRPr b="1"/>
                </a:pPr>
                <a:endParaRPr lang="en-US"/>
              </a:p>
            </c:txPr>
            <c:dLblPos val="inBase"/>
            <c:showLegendKey val="0"/>
            <c:showVal val="1"/>
            <c:showCatName val="0"/>
            <c:showSerName val="0"/>
            <c:showPercent val="0"/>
            <c:showBubbleSize val="0"/>
            <c:showLeaderLines val="0"/>
          </c:dLbls>
          <c:cat>
            <c:strRef>
              <c:f>'Climate and Harassment'!$O$12:$O$15</c:f>
              <c:strCache>
                <c:ptCount val="4"/>
                <c:pt idx="0">
                  <c:v>The educational achievement/career of the person making the report would suffer.</c:v>
                </c:pt>
                <c:pt idx="1">
                  <c:v>The accused or their friends would retaliate against the person making the report.</c:v>
                </c:pt>
                <c:pt idx="2">
                  <c:v>The school would take steps to protect the person making the report from retaliation.</c:v>
                </c:pt>
                <c:pt idx="3">
                  <c:v>The school would take the report seriously.</c:v>
                </c:pt>
              </c:strCache>
            </c:strRef>
          </c:cat>
          <c:val>
            <c:numRef>
              <c:f>'Climate and Harassment'!$P$12:$P$15</c:f>
              <c:numCache>
                <c:formatCode>0%</c:formatCode>
                <c:ptCount val="4"/>
                <c:pt idx="0">
                  <c:v>0.27800829875518673</c:v>
                </c:pt>
                <c:pt idx="1">
                  <c:v>0.34161490683229812</c:v>
                </c:pt>
                <c:pt idx="2">
                  <c:v>0.77385892116182575</c:v>
                </c:pt>
                <c:pt idx="3">
                  <c:v>0.8091286307053942</c:v>
                </c:pt>
              </c:numCache>
            </c:numRef>
          </c:val>
        </c:ser>
        <c:dLbls>
          <c:showLegendKey val="0"/>
          <c:showVal val="0"/>
          <c:showCatName val="0"/>
          <c:showSerName val="0"/>
          <c:showPercent val="0"/>
          <c:showBubbleSize val="0"/>
        </c:dLbls>
        <c:gapWidth val="75"/>
        <c:axId val="121614720"/>
        <c:axId val="121616256"/>
      </c:barChart>
      <c:catAx>
        <c:axId val="121614720"/>
        <c:scaling>
          <c:orientation val="minMax"/>
        </c:scaling>
        <c:delete val="0"/>
        <c:axPos val="l"/>
        <c:majorTickMark val="none"/>
        <c:minorTickMark val="none"/>
        <c:tickLblPos val="nextTo"/>
        <c:crossAx val="121616256"/>
        <c:crosses val="autoZero"/>
        <c:auto val="1"/>
        <c:lblAlgn val="l"/>
        <c:lblOffset val="100"/>
        <c:noMultiLvlLbl val="0"/>
      </c:catAx>
      <c:valAx>
        <c:axId val="121616256"/>
        <c:scaling>
          <c:orientation val="minMax"/>
          <c:max val="1"/>
        </c:scaling>
        <c:delete val="0"/>
        <c:axPos val="b"/>
        <c:majorGridlines/>
        <c:numFmt formatCode="0%" sourceLinked="1"/>
        <c:majorTickMark val="none"/>
        <c:minorTickMark val="none"/>
        <c:tickLblPos val="nextTo"/>
        <c:crossAx val="121614720"/>
        <c:crosses val="autoZero"/>
        <c:crossBetween val="between"/>
        <c:majorUnit val="0.2"/>
      </c:valAx>
    </c:plotArea>
    <c:plotVisOnly val="0"/>
    <c:dispBlanksAs val="gap"/>
    <c:showDLblsOverMax val="0"/>
  </c:chart>
  <c:spPr>
    <a:ln>
      <a:solidFill>
        <a:schemeClr val="accent3"/>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aseline="0"/>
              <a:t>Percent of respondents who agreed/strongly agreed with the following statements...</a:t>
            </a:r>
            <a:endParaRPr lang="en-US" sz="1000"/>
          </a:p>
        </c:rich>
      </c:tx>
      <c:layout/>
      <c:overlay val="0"/>
    </c:title>
    <c:autoTitleDeleted val="0"/>
    <c:plotArea>
      <c:layout>
        <c:manualLayout>
          <c:layoutTarget val="inner"/>
          <c:xMode val="edge"/>
          <c:yMode val="edge"/>
          <c:x val="0.47455308720415712"/>
          <c:y val="0.21522756322730621"/>
          <c:w val="0.48526916123957126"/>
          <c:h val="0.66159899702212255"/>
        </c:manualLayout>
      </c:layout>
      <c:barChart>
        <c:barDir val="bar"/>
        <c:grouping val="clustered"/>
        <c:varyColors val="0"/>
        <c:ser>
          <c:idx val="0"/>
          <c:order val="0"/>
          <c:tx>
            <c:strRef>
              <c:f>'Climate and Harassment'!$Q$1</c:f>
              <c:strCache>
                <c:ptCount val="1"/>
                <c:pt idx="0">
                  <c:v>Strongly Agree/Agree</c:v>
                </c:pt>
              </c:strCache>
            </c:strRef>
          </c:tx>
          <c:spPr>
            <a:solidFill>
              <a:schemeClr val="accent1"/>
            </a:solidFill>
          </c:spPr>
          <c:invertIfNegative val="0"/>
          <c:dLbls>
            <c:txPr>
              <a:bodyPr/>
              <a:lstStyle/>
              <a:p>
                <a:pPr>
                  <a:defRPr b="1">
                    <a:solidFill>
                      <a:schemeClr val="tx1"/>
                    </a:solidFill>
                  </a:defRPr>
                </a:pPr>
                <a:endParaRPr lang="en-US"/>
              </a:p>
            </c:txPr>
            <c:dLblPos val="inBase"/>
            <c:showLegendKey val="0"/>
            <c:showVal val="1"/>
            <c:showCatName val="0"/>
            <c:showSerName val="0"/>
            <c:showPercent val="0"/>
            <c:showBubbleSize val="0"/>
            <c:showLeaderLines val="0"/>
          </c:dLbls>
          <c:cat>
            <c:strRef>
              <c:f>'Climate and Harassment'!$O$3:$O$6</c:f>
              <c:strCache>
                <c:ptCount val="4"/>
                <c:pt idx="0">
                  <c:v>I feel close to people at this school.</c:v>
                </c:pt>
                <c:pt idx="1">
                  <c:v>I think administrators are genuinely concerned about my welfare.</c:v>
                </c:pt>
                <c:pt idx="2">
                  <c:v>I think faculty are genuinely concerned about my welfare.</c:v>
                </c:pt>
                <c:pt idx="3">
                  <c:v>I feel safe at this school.</c:v>
                </c:pt>
              </c:strCache>
            </c:strRef>
          </c:cat>
          <c:val>
            <c:numRef>
              <c:f>'Climate and Harassment'!$P$3:$P$6</c:f>
              <c:numCache>
                <c:formatCode>0%</c:formatCode>
                <c:ptCount val="4"/>
                <c:pt idx="0">
                  <c:v>0.56399999999999995</c:v>
                </c:pt>
                <c:pt idx="1">
                  <c:v>0.80885311871227361</c:v>
                </c:pt>
                <c:pt idx="2">
                  <c:v>0.88554216867469882</c:v>
                </c:pt>
                <c:pt idx="3">
                  <c:v>0.89378757515030061</c:v>
                </c:pt>
              </c:numCache>
            </c:numRef>
          </c:val>
        </c:ser>
        <c:dLbls>
          <c:showLegendKey val="0"/>
          <c:showVal val="0"/>
          <c:showCatName val="0"/>
          <c:showSerName val="0"/>
          <c:showPercent val="0"/>
          <c:showBubbleSize val="0"/>
        </c:dLbls>
        <c:gapWidth val="75"/>
        <c:axId val="121628544"/>
        <c:axId val="121630080"/>
      </c:barChart>
      <c:catAx>
        <c:axId val="121628544"/>
        <c:scaling>
          <c:orientation val="minMax"/>
        </c:scaling>
        <c:delete val="0"/>
        <c:axPos val="l"/>
        <c:majorTickMark val="none"/>
        <c:minorTickMark val="none"/>
        <c:tickLblPos val="nextTo"/>
        <c:crossAx val="121630080"/>
        <c:crosses val="autoZero"/>
        <c:auto val="1"/>
        <c:lblAlgn val="ctr"/>
        <c:lblOffset val="100"/>
        <c:noMultiLvlLbl val="0"/>
      </c:catAx>
      <c:valAx>
        <c:axId val="121630080"/>
        <c:scaling>
          <c:orientation val="minMax"/>
          <c:max val="1"/>
        </c:scaling>
        <c:delete val="0"/>
        <c:axPos val="b"/>
        <c:majorGridlines/>
        <c:numFmt formatCode="0%" sourceLinked="1"/>
        <c:majorTickMark val="out"/>
        <c:minorTickMark val="none"/>
        <c:tickLblPos val="nextTo"/>
        <c:crossAx val="121628544"/>
        <c:crosses val="autoZero"/>
        <c:crossBetween val="between"/>
        <c:majorUnit val="0.2"/>
      </c:valAx>
    </c:plotArea>
    <c:plotVisOnly val="0"/>
    <c:dispBlanksAs val="gap"/>
    <c:showDLblsOverMax val="0"/>
  </c:chart>
  <c:spPr>
    <a:ln>
      <a:solidFill>
        <a:schemeClr val="accent3"/>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Percent of respondents who agreed/strongly agreed with the following...</a:t>
            </a:r>
          </a:p>
        </c:rich>
      </c:tx>
      <c:layout/>
      <c:overlay val="0"/>
    </c:title>
    <c:autoTitleDeleted val="0"/>
    <c:plotArea>
      <c:layout/>
      <c:barChart>
        <c:barDir val="bar"/>
        <c:grouping val="clustered"/>
        <c:varyColors val="0"/>
        <c:ser>
          <c:idx val="0"/>
          <c:order val="0"/>
          <c:tx>
            <c:strRef>
              <c:f>'Prevention Training'!$T$11</c:f>
              <c:strCache>
                <c:ptCount val="1"/>
                <c:pt idx="0">
                  <c:v>Percent</c:v>
                </c:pt>
              </c:strCache>
            </c:strRef>
          </c:tx>
          <c:invertIfNegative val="0"/>
          <c:dPt>
            <c:idx val="0"/>
            <c:invertIfNegative val="0"/>
            <c:bubble3D val="0"/>
            <c:spPr>
              <a:solidFill>
                <a:schemeClr val="tx2"/>
              </a:solidFill>
            </c:spPr>
          </c:dPt>
          <c:dLbls>
            <c:dLbl>
              <c:idx val="0"/>
              <c:spPr/>
              <c:txPr>
                <a:bodyPr/>
                <a:lstStyle/>
                <a:p>
                  <a:pPr>
                    <a:defRPr b="1">
                      <a:solidFill>
                        <a:schemeClr val="bg1"/>
                      </a:solidFill>
                    </a:defRPr>
                  </a:pPr>
                  <a:endParaRPr lang="en-US"/>
                </a:p>
              </c:txPr>
              <c:dLblPos val="inBase"/>
              <c:showLegendKey val="0"/>
              <c:showVal val="1"/>
              <c:showCatName val="0"/>
              <c:showSerName val="0"/>
              <c:showPercent val="0"/>
              <c:showBubbleSize val="0"/>
            </c:dLbl>
            <c:txPr>
              <a:bodyPr/>
              <a:lstStyle/>
              <a:p>
                <a:pPr>
                  <a:defRPr b="1"/>
                </a:pPr>
                <a:endParaRPr lang="en-US"/>
              </a:p>
            </c:txPr>
            <c:dLblPos val="inBase"/>
            <c:showLegendKey val="0"/>
            <c:showVal val="1"/>
            <c:showCatName val="0"/>
            <c:showSerName val="0"/>
            <c:showPercent val="0"/>
            <c:showBubbleSize val="0"/>
            <c:showLeaderLines val="0"/>
          </c:dLbls>
          <c:cat>
            <c:strRef>
              <c:f>'Prevention Training'!$S$12:$S$15</c:f>
              <c:strCache>
                <c:ptCount val="4"/>
                <c:pt idx="0">
                  <c:v>I understand my school's formal procedures to address complaints of sexual violence.</c:v>
                </c:pt>
                <c:pt idx="1">
                  <c:v>If a friend or I experienced sexual violence, I would know where to go to get help.</c:v>
                </c:pt>
                <c:pt idx="2">
                  <c:v>I know what confidential resources 
(e.g., victim advocacy, counseling) 
are available to me to report an 
incident of sexual violence.</c:v>
                </c:pt>
                <c:pt idx="3">
                  <c:v>I am confident my school would administer the formal procedures to fairly address reports of sexual violence.</c:v>
                </c:pt>
              </c:strCache>
            </c:strRef>
          </c:cat>
          <c:val>
            <c:numRef>
              <c:f>'Prevention Training'!$T$12:$T$15</c:f>
              <c:numCache>
                <c:formatCode>0%</c:formatCode>
                <c:ptCount val="4"/>
                <c:pt idx="0">
                  <c:v>0.50660792951541855</c:v>
                </c:pt>
                <c:pt idx="1">
                  <c:v>0.74669603524229078</c:v>
                </c:pt>
                <c:pt idx="2">
                  <c:v>0.76923076923076927</c:v>
                </c:pt>
                <c:pt idx="3">
                  <c:v>0.83885209713024278</c:v>
                </c:pt>
              </c:numCache>
            </c:numRef>
          </c:val>
        </c:ser>
        <c:dLbls>
          <c:showLegendKey val="0"/>
          <c:showVal val="0"/>
          <c:showCatName val="0"/>
          <c:showSerName val="0"/>
          <c:showPercent val="0"/>
          <c:showBubbleSize val="0"/>
        </c:dLbls>
        <c:gapWidth val="75"/>
        <c:axId val="122843136"/>
        <c:axId val="122844672"/>
      </c:barChart>
      <c:catAx>
        <c:axId val="122843136"/>
        <c:scaling>
          <c:orientation val="minMax"/>
        </c:scaling>
        <c:delete val="0"/>
        <c:axPos val="l"/>
        <c:majorTickMark val="none"/>
        <c:minorTickMark val="none"/>
        <c:tickLblPos val="nextTo"/>
        <c:crossAx val="122844672"/>
        <c:crosses val="autoZero"/>
        <c:auto val="1"/>
        <c:lblAlgn val="ctr"/>
        <c:lblOffset val="100"/>
        <c:noMultiLvlLbl val="0"/>
      </c:catAx>
      <c:valAx>
        <c:axId val="122844672"/>
        <c:scaling>
          <c:orientation val="minMax"/>
        </c:scaling>
        <c:delete val="0"/>
        <c:axPos val="b"/>
        <c:majorGridlines/>
        <c:numFmt formatCode="0%" sourceLinked="0"/>
        <c:majorTickMark val="none"/>
        <c:minorTickMark val="none"/>
        <c:tickLblPos val="nextTo"/>
        <c:crossAx val="122843136"/>
        <c:crosses val="autoZero"/>
        <c:crossBetween val="between"/>
        <c:majorUnit val="0.2"/>
      </c:valAx>
    </c:plotArea>
    <c:plotVisOnly val="0"/>
    <c:dispBlanksAs val="gap"/>
    <c:showDLblsOverMax val="0"/>
  </c:chart>
  <c:spPr>
    <a:ln>
      <a:solidFill>
        <a:schemeClr val="accent3"/>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a:pPr>
            <a:r>
              <a:rPr lang="en-US" sz="1000"/>
              <a:t>Have you received sexual violence prevention information or training? </a:t>
            </a:r>
          </a:p>
        </c:rich>
      </c:tx>
      <c:layout>
        <c:manualLayout>
          <c:xMode val="edge"/>
          <c:yMode val="edge"/>
          <c:x val="0.15569812334069674"/>
          <c:y val="5.415316729590515E-2"/>
        </c:manualLayout>
      </c:layout>
      <c:overlay val="0"/>
    </c:title>
    <c:autoTitleDeleted val="0"/>
    <c:plotArea>
      <c:layout/>
      <c:doughnutChart>
        <c:varyColors val="1"/>
        <c:ser>
          <c:idx val="0"/>
          <c:order val="0"/>
          <c:dPt>
            <c:idx val="1"/>
            <c:bubble3D val="0"/>
            <c:spPr>
              <a:solidFill>
                <a:schemeClr val="tx2"/>
              </a:solidFill>
            </c:spPr>
          </c:dPt>
          <c:dPt>
            <c:idx val="2"/>
            <c:bubble3D val="0"/>
            <c:spPr>
              <a:solidFill>
                <a:schemeClr val="accent1"/>
              </a:solidFill>
            </c:spPr>
          </c:dPt>
          <c:dLbls>
            <c:dLbl>
              <c:idx val="2"/>
              <c:spPr/>
              <c:txPr>
                <a:bodyPr/>
                <a:lstStyle/>
                <a:p>
                  <a:pPr>
                    <a:defRPr b="1">
                      <a:solidFill>
                        <a:schemeClr val="accent4"/>
                      </a:solidFill>
                    </a:defRPr>
                  </a:pPr>
                  <a:endParaRPr lang="en-US"/>
                </a:p>
              </c:txPr>
              <c:showLegendKey val="0"/>
              <c:showVal val="1"/>
              <c:showCatName val="0"/>
              <c:showSerName val="0"/>
              <c:showPercent val="0"/>
              <c:showBubbleSize val="0"/>
            </c:dLbl>
            <c:txPr>
              <a:bodyPr/>
              <a:lstStyle/>
              <a:p>
                <a:pPr>
                  <a:defRPr b="1">
                    <a:solidFill>
                      <a:schemeClr val="bg1"/>
                    </a:solidFill>
                  </a:defRPr>
                </a:pPr>
                <a:endParaRPr lang="en-US"/>
              </a:p>
            </c:txPr>
            <c:showLegendKey val="0"/>
            <c:showVal val="1"/>
            <c:showCatName val="0"/>
            <c:showSerName val="0"/>
            <c:showPercent val="0"/>
            <c:showBubbleSize val="0"/>
            <c:showLeaderLines val="1"/>
          </c:dLbls>
          <c:cat>
            <c:strRef>
              <c:f>'Prevention Training'!$N$3:$N$5</c:f>
              <c:strCache>
                <c:ptCount val="3"/>
                <c:pt idx="0">
                  <c:v>Yes</c:v>
                </c:pt>
                <c:pt idx="1">
                  <c:v>No</c:v>
                </c:pt>
                <c:pt idx="2">
                  <c:v>I do not recall</c:v>
                </c:pt>
              </c:strCache>
            </c:strRef>
          </c:cat>
          <c:val>
            <c:numRef>
              <c:f>'Prevention Training'!$O$3:$O$5</c:f>
              <c:numCache>
                <c:formatCode>0%</c:formatCode>
                <c:ptCount val="3"/>
                <c:pt idx="0">
                  <c:v>0.51333333333333331</c:v>
                </c:pt>
                <c:pt idx="1">
                  <c:v>0.32666666666666666</c:v>
                </c:pt>
                <c:pt idx="2">
                  <c:v>0.16</c:v>
                </c:pt>
              </c:numCache>
            </c:numRef>
          </c:val>
        </c:ser>
        <c:dLbls>
          <c:showLegendKey val="0"/>
          <c:showVal val="0"/>
          <c:showCatName val="0"/>
          <c:showSerName val="0"/>
          <c:showPercent val="1"/>
          <c:showBubbleSize val="0"/>
          <c:showLeaderLines val="1"/>
        </c:dLbls>
        <c:firstSliceAng val="0"/>
        <c:holeSize val="50"/>
      </c:doughnutChart>
    </c:plotArea>
    <c:legend>
      <c:legendPos val="r"/>
      <c:layout/>
      <c:overlay val="0"/>
    </c:legend>
    <c:plotVisOnly val="0"/>
    <c:dispBlanksAs val="gap"/>
    <c:showDLblsOverMax val="0"/>
  </c:chart>
  <c:spPr>
    <a:ln>
      <a:solidFill>
        <a:schemeClr val="accent4"/>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n-US" sz="1000"/>
              <a:t>Has anyone</a:t>
            </a:r>
            <a:r>
              <a:rPr lang="en-US" sz="1000" baseline="0"/>
              <a:t> had or attempted to have unwanted sexual contact with you prior to going to college?</a:t>
            </a:r>
            <a:endParaRPr lang="en-US" sz="1000"/>
          </a:p>
        </c:rich>
      </c:tx>
      <c:layout/>
      <c:overlay val="0"/>
    </c:title>
    <c:autoTitleDeleted val="0"/>
    <c:plotArea>
      <c:layout/>
      <c:doughnutChart>
        <c:varyColors val="1"/>
        <c:ser>
          <c:idx val="0"/>
          <c:order val="0"/>
          <c:dPt>
            <c:idx val="0"/>
            <c:bubble3D val="0"/>
            <c:spPr>
              <a:solidFill>
                <a:schemeClr val="tx2"/>
              </a:solidFill>
            </c:spPr>
          </c:dPt>
          <c:dLbls>
            <c:dLbl>
              <c:idx val="2"/>
              <c:layout>
                <c:manualLayout>
                  <c:x val="2.9422019485717001E-3"/>
                  <c:y val="-4.3611159182619539E-3"/>
                </c:manualLayout>
              </c:layout>
              <c:showLegendKey val="0"/>
              <c:showVal val="0"/>
              <c:showCatName val="0"/>
              <c:showSerName val="0"/>
              <c:showPercent val="1"/>
              <c:showBubbleSize val="0"/>
            </c:dLbl>
            <c:txPr>
              <a:bodyPr/>
              <a:lstStyle/>
              <a:p>
                <a:pPr>
                  <a:defRPr b="1">
                    <a:solidFill>
                      <a:schemeClr val="bg1"/>
                    </a:solidFill>
                  </a:defRPr>
                </a:pPr>
                <a:endParaRPr lang="en-US"/>
              </a:p>
            </c:txPr>
            <c:showLegendKey val="0"/>
            <c:showVal val="0"/>
            <c:showCatName val="0"/>
            <c:showSerName val="0"/>
            <c:showPercent val="1"/>
            <c:showBubbleSize val="0"/>
            <c:showLeaderLines val="1"/>
          </c:dLbls>
          <c:cat>
            <c:strRef>
              <c:f>'SV Experiences'!$Q$4:$Q$6</c:f>
              <c:strCache>
                <c:ptCount val="3"/>
                <c:pt idx="0">
                  <c:v>Yes</c:v>
                </c:pt>
                <c:pt idx="1">
                  <c:v>No</c:v>
                </c:pt>
                <c:pt idx="2">
                  <c:v>Unsure</c:v>
                </c:pt>
              </c:strCache>
            </c:strRef>
          </c:cat>
          <c:val>
            <c:numRef>
              <c:f>'SV Experiences'!$R$4:$R$6</c:f>
              <c:numCache>
                <c:formatCode>0%</c:formatCode>
                <c:ptCount val="3"/>
                <c:pt idx="0">
                  <c:v>0.35520361990950228</c:v>
                </c:pt>
                <c:pt idx="1">
                  <c:v>0.6131221719457014</c:v>
                </c:pt>
                <c:pt idx="2">
                  <c:v>3.1674208144796379E-2</c:v>
                </c:pt>
              </c:numCache>
            </c:numRef>
          </c:val>
        </c:ser>
        <c:dLbls>
          <c:showLegendKey val="0"/>
          <c:showVal val="0"/>
          <c:showCatName val="0"/>
          <c:showSerName val="0"/>
          <c:showPercent val="1"/>
          <c:showBubbleSize val="0"/>
          <c:showLeaderLines val="1"/>
        </c:dLbls>
        <c:firstSliceAng val="0"/>
        <c:holeSize val="50"/>
      </c:doughnutChart>
    </c:plotArea>
    <c:legend>
      <c:legendPos val="r"/>
      <c:layout/>
      <c:overlay val="0"/>
    </c:legend>
    <c:plotVisOnly val="0"/>
    <c:dispBlanksAs val="gap"/>
    <c:showDLblsOverMax val="0"/>
  </c:chart>
  <c:spPr>
    <a:ln>
      <a:solidFill>
        <a:schemeClr val="accent3"/>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a:pPr>
            <a:r>
              <a:rPr lang="en-US" sz="1000"/>
              <a:t>Percent of survey respondents who nonconsensually experienced the following </a:t>
            </a:r>
            <a:r>
              <a:rPr lang="en-US" sz="1000" i="1"/>
              <a:t>one or more times</a:t>
            </a:r>
            <a:r>
              <a:rPr lang="en-US" sz="1000"/>
              <a:t>...</a:t>
            </a:r>
          </a:p>
        </c:rich>
      </c:tx>
      <c:layout/>
      <c:overlay val="0"/>
    </c:title>
    <c:autoTitleDeleted val="0"/>
    <c:plotArea>
      <c:layout/>
      <c:barChart>
        <c:barDir val="bar"/>
        <c:grouping val="stacked"/>
        <c:varyColors val="0"/>
        <c:ser>
          <c:idx val="3"/>
          <c:order val="0"/>
          <c:tx>
            <c:strRef>
              <c:f>'SV Experiences'!$Y$2</c:f>
              <c:strCache>
                <c:ptCount val="1"/>
                <c:pt idx="0">
                  <c:v>Yes, one or more times count</c:v>
                </c:pt>
              </c:strCache>
            </c:strRef>
          </c:tx>
          <c:spPr>
            <a:solidFill>
              <a:schemeClr val="accent1"/>
            </a:solidFill>
          </c:spPr>
          <c:invertIfNegative val="0"/>
          <c:dLbls>
            <c:numFmt formatCode="0%" sourceLinked="0"/>
            <c:txPr>
              <a:bodyPr/>
              <a:lstStyle/>
              <a:p>
                <a:pPr>
                  <a:defRPr b="1">
                    <a:solidFill>
                      <a:schemeClr val="tx1"/>
                    </a:solidFill>
                  </a:defRPr>
                </a:pPr>
                <a:endParaRPr lang="en-US"/>
              </a:p>
            </c:txPr>
            <c:dLblPos val="inBase"/>
            <c:showLegendKey val="0"/>
            <c:showVal val="1"/>
            <c:showCatName val="0"/>
            <c:showSerName val="0"/>
            <c:showPercent val="0"/>
            <c:showBubbleSize val="0"/>
            <c:showLeaderLines val="0"/>
          </c:dLbls>
          <c:cat>
            <c:strRef>
              <c:f>'SV Experiences'!$V$3:$V$7</c:f>
              <c:strCache>
                <c:ptCount val="5"/>
                <c:pt idx="0">
                  <c:v>Someone sexually penetrated me</c:v>
                </c:pt>
                <c:pt idx="1">
                  <c:v>Someone TRIED to sexually penetrate me</c:v>
                </c:pt>
                <c:pt idx="2">
                  <c:v>Someone performed oral sex on me or made me give them oral sex</c:v>
                </c:pt>
                <c:pt idx="3">
                  <c:v>Someone TRIED to perform oral sex on me or make me give them oral sex</c:v>
                </c:pt>
                <c:pt idx="4">
                  <c:v>Someone fondled, kissed, or rubbed up against the private areas of my body or removed some of my clothes</c:v>
                </c:pt>
              </c:strCache>
            </c:strRef>
          </c:cat>
          <c:val>
            <c:numRef>
              <c:f>'SV Experiences'!$AA$3:$AA$7</c:f>
              <c:numCache>
                <c:formatCode>0%</c:formatCode>
                <c:ptCount val="5"/>
                <c:pt idx="0">
                  <c:v>0.1891891891891892</c:v>
                </c:pt>
                <c:pt idx="1">
                  <c:v>0.19444444444444445</c:v>
                </c:pt>
                <c:pt idx="2">
                  <c:v>0.25</c:v>
                </c:pt>
                <c:pt idx="3">
                  <c:v>0.32432432432432434</c:v>
                </c:pt>
                <c:pt idx="4">
                  <c:v>0.64864864864864868</c:v>
                </c:pt>
              </c:numCache>
            </c:numRef>
          </c:val>
        </c:ser>
        <c:dLbls>
          <c:dLblPos val="inBase"/>
          <c:showLegendKey val="0"/>
          <c:showVal val="1"/>
          <c:showCatName val="0"/>
          <c:showSerName val="0"/>
          <c:showPercent val="0"/>
          <c:showBubbleSize val="0"/>
        </c:dLbls>
        <c:gapWidth val="55"/>
        <c:overlap val="100"/>
        <c:axId val="125706240"/>
        <c:axId val="125708928"/>
      </c:barChart>
      <c:catAx>
        <c:axId val="125706240"/>
        <c:scaling>
          <c:orientation val="minMax"/>
        </c:scaling>
        <c:delete val="0"/>
        <c:axPos val="l"/>
        <c:majorTickMark val="none"/>
        <c:minorTickMark val="none"/>
        <c:tickLblPos val="nextTo"/>
        <c:crossAx val="125708928"/>
        <c:crosses val="autoZero"/>
        <c:auto val="1"/>
        <c:lblAlgn val="ctr"/>
        <c:lblOffset val="100"/>
        <c:noMultiLvlLbl val="0"/>
      </c:catAx>
      <c:valAx>
        <c:axId val="125708928"/>
        <c:scaling>
          <c:orientation val="minMax"/>
          <c:max val="1"/>
        </c:scaling>
        <c:delete val="0"/>
        <c:axPos val="b"/>
        <c:majorGridlines/>
        <c:numFmt formatCode="0%" sourceLinked="0"/>
        <c:majorTickMark val="none"/>
        <c:minorTickMark val="none"/>
        <c:tickLblPos val="nextTo"/>
        <c:crossAx val="125706240"/>
        <c:crosses val="autoZero"/>
        <c:crossBetween val="between"/>
        <c:majorUnit val="0.2"/>
      </c:valAx>
    </c:plotArea>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Climate and Harassment'!A1"/><Relationship Id="rId13" Type="http://schemas.openxmlformats.org/officeDocument/2006/relationships/hyperlink" Target="#'Community Behaviors'!A1"/><Relationship Id="rId3" Type="http://schemas.openxmlformats.org/officeDocument/2006/relationships/hyperlink" Target="#Demos!A1"/><Relationship Id="rId7" Type="http://schemas.openxmlformats.org/officeDocument/2006/relationships/hyperlink" Target="#Reporting!A1"/><Relationship Id="rId12" Type="http://schemas.openxmlformats.org/officeDocument/2006/relationships/hyperlink" Target="#'Intimate Partner Violence'!A1"/><Relationship Id="rId2" Type="http://schemas.openxmlformats.org/officeDocument/2006/relationships/hyperlink" Target="#Intro!A1"/><Relationship Id="rId1" Type="http://schemas.openxmlformats.org/officeDocument/2006/relationships/image" Target="../media/image1.png"/><Relationship Id="rId6" Type="http://schemas.openxmlformats.org/officeDocument/2006/relationships/hyperlink" Target="#'Perp Behavior'!A1"/><Relationship Id="rId11" Type="http://schemas.openxmlformats.org/officeDocument/2006/relationships/hyperlink" Target="#'Stalking and Harassment'!A1"/><Relationship Id="rId5" Type="http://schemas.openxmlformats.org/officeDocument/2006/relationships/hyperlink" Target="#'SV Experiences'!A1"/><Relationship Id="rId10" Type="http://schemas.openxmlformats.org/officeDocument/2006/relationships/hyperlink" Target="#'Community Attitudes'!A1"/><Relationship Id="rId4" Type="http://schemas.openxmlformats.org/officeDocument/2006/relationships/hyperlink" Target="#'Prevention Training'!A1"/><Relationship Id="rId9" Type="http://schemas.openxmlformats.org/officeDocument/2006/relationships/hyperlink" Target="#Methods!A1"/><Relationship Id="rId14" Type="http://schemas.openxmlformats.org/officeDocument/2006/relationships/hyperlink" Target="#'Resources '!A1"/></Relationships>
</file>

<file path=xl/drawings/_rels/drawing10.xml.rels><?xml version="1.0" encoding="UTF-8" standalone="yes"?>
<Relationships xmlns="http://schemas.openxmlformats.org/package/2006/relationships"><Relationship Id="rId8" Type="http://schemas.openxmlformats.org/officeDocument/2006/relationships/hyperlink" Target="#Reporting!A1"/><Relationship Id="rId13" Type="http://schemas.openxmlformats.org/officeDocument/2006/relationships/hyperlink" Target="#'Intimate Partner Violence'!A1"/><Relationship Id="rId3" Type="http://schemas.openxmlformats.org/officeDocument/2006/relationships/hyperlink" Target="#Intro!A1"/><Relationship Id="rId7" Type="http://schemas.openxmlformats.org/officeDocument/2006/relationships/hyperlink" Target="#'Perp Behavior'!A1"/><Relationship Id="rId12" Type="http://schemas.openxmlformats.org/officeDocument/2006/relationships/hyperlink" Target="#'Stalking and Harassment'!A1"/><Relationship Id="rId2" Type="http://schemas.openxmlformats.org/officeDocument/2006/relationships/image" Target="../media/image1.png"/><Relationship Id="rId1" Type="http://schemas.openxmlformats.org/officeDocument/2006/relationships/chart" Target="../charts/chart14.xml"/><Relationship Id="rId6" Type="http://schemas.openxmlformats.org/officeDocument/2006/relationships/hyperlink" Target="#'SV Experiences'!A1"/><Relationship Id="rId11" Type="http://schemas.openxmlformats.org/officeDocument/2006/relationships/hyperlink" Target="#'Community Attitudes'!A1"/><Relationship Id="rId5" Type="http://schemas.openxmlformats.org/officeDocument/2006/relationships/hyperlink" Target="#'Prevention Training'!A1"/><Relationship Id="rId15" Type="http://schemas.openxmlformats.org/officeDocument/2006/relationships/hyperlink" Target="#'Resources '!A1"/><Relationship Id="rId10" Type="http://schemas.openxmlformats.org/officeDocument/2006/relationships/hyperlink" Target="#Methods!A1"/><Relationship Id="rId4" Type="http://schemas.openxmlformats.org/officeDocument/2006/relationships/hyperlink" Target="#Demos!A1"/><Relationship Id="rId9" Type="http://schemas.openxmlformats.org/officeDocument/2006/relationships/hyperlink" Target="#'Climate and Harassment'!A1"/><Relationship Id="rId14" Type="http://schemas.openxmlformats.org/officeDocument/2006/relationships/hyperlink" Target="#'Community Behaviors'!A1"/></Relationships>
</file>

<file path=xl/drawings/_rels/drawing11.xml.rels><?xml version="1.0" encoding="UTF-8" standalone="yes"?>
<Relationships xmlns="http://schemas.openxmlformats.org/package/2006/relationships"><Relationship Id="rId8" Type="http://schemas.openxmlformats.org/officeDocument/2006/relationships/hyperlink" Target="#Reporting!A1"/><Relationship Id="rId13" Type="http://schemas.openxmlformats.org/officeDocument/2006/relationships/hyperlink" Target="#'Intimate Partner Violence'!A1"/><Relationship Id="rId3" Type="http://schemas.openxmlformats.org/officeDocument/2006/relationships/hyperlink" Target="#Intro!A1"/><Relationship Id="rId7" Type="http://schemas.openxmlformats.org/officeDocument/2006/relationships/hyperlink" Target="#'Perp Behavior'!A1"/><Relationship Id="rId12" Type="http://schemas.openxmlformats.org/officeDocument/2006/relationships/hyperlink" Target="#'Stalking and Harassment'!A1"/><Relationship Id="rId2" Type="http://schemas.openxmlformats.org/officeDocument/2006/relationships/image" Target="../media/image1.png"/><Relationship Id="rId1" Type="http://schemas.openxmlformats.org/officeDocument/2006/relationships/chart" Target="../charts/chart15.xml"/><Relationship Id="rId6" Type="http://schemas.openxmlformats.org/officeDocument/2006/relationships/hyperlink" Target="#'SV Experiences'!A1"/><Relationship Id="rId11" Type="http://schemas.openxmlformats.org/officeDocument/2006/relationships/hyperlink" Target="#'Community Attitudes'!A1"/><Relationship Id="rId5" Type="http://schemas.openxmlformats.org/officeDocument/2006/relationships/hyperlink" Target="#'Prevention Training'!A1"/><Relationship Id="rId15" Type="http://schemas.openxmlformats.org/officeDocument/2006/relationships/hyperlink" Target="#'Resources '!A1"/><Relationship Id="rId10" Type="http://schemas.openxmlformats.org/officeDocument/2006/relationships/hyperlink" Target="#Methods!A1"/><Relationship Id="rId4" Type="http://schemas.openxmlformats.org/officeDocument/2006/relationships/hyperlink" Target="#Demos!A1"/><Relationship Id="rId9" Type="http://schemas.openxmlformats.org/officeDocument/2006/relationships/hyperlink" Target="#'Climate and Harassment'!A1"/><Relationship Id="rId14" Type="http://schemas.openxmlformats.org/officeDocument/2006/relationships/hyperlink" Target="#'Community Behaviors'!A1"/></Relationships>
</file>

<file path=xl/drawings/_rels/drawing12.xml.rels><?xml version="1.0" encoding="UTF-8" standalone="yes"?>
<Relationships xmlns="http://schemas.openxmlformats.org/package/2006/relationships"><Relationship Id="rId8" Type="http://schemas.openxmlformats.org/officeDocument/2006/relationships/hyperlink" Target="#'Prevention Training'!A1"/><Relationship Id="rId13" Type="http://schemas.openxmlformats.org/officeDocument/2006/relationships/hyperlink" Target="#Methods!A1"/><Relationship Id="rId3" Type="http://schemas.openxmlformats.org/officeDocument/2006/relationships/chart" Target="../charts/chart17.xml"/><Relationship Id="rId7" Type="http://schemas.openxmlformats.org/officeDocument/2006/relationships/hyperlink" Target="#Demos!A1"/><Relationship Id="rId12" Type="http://schemas.openxmlformats.org/officeDocument/2006/relationships/hyperlink" Target="#'Climate and Harassment'!A1"/><Relationship Id="rId17" Type="http://schemas.openxmlformats.org/officeDocument/2006/relationships/hyperlink" Target="#'Community Behaviors'!A1"/><Relationship Id="rId2" Type="http://schemas.openxmlformats.org/officeDocument/2006/relationships/image" Target="../media/image1.png"/><Relationship Id="rId16" Type="http://schemas.openxmlformats.org/officeDocument/2006/relationships/hyperlink" Target="#'Intimate Partner Violence'!A1"/><Relationship Id="rId1" Type="http://schemas.openxmlformats.org/officeDocument/2006/relationships/chart" Target="../charts/chart16.xml"/><Relationship Id="rId6" Type="http://schemas.openxmlformats.org/officeDocument/2006/relationships/hyperlink" Target="#Intro!A1"/><Relationship Id="rId11" Type="http://schemas.openxmlformats.org/officeDocument/2006/relationships/hyperlink" Target="#Reporting!A1"/><Relationship Id="rId5" Type="http://schemas.openxmlformats.org/officeDocument/2006/relationships/image" Target="../media/image10.emf"/><Relationship Id="rId15" Type="http://schemas.openxmlformats.org/officeDocument/2006/relationships/hyperlink" Target="#'Stalking and Harassment'!A1"/><Relationship Id="rId10" Type="http://schemas.openxmlformats.org/officeDocument/2006/relationships/hyperlink" Target="#'Perp Behavior'!A1"/><Relationship Id="rId4" Type="http://schemas.openxmlformats.org/officeDocument/2006/relationships/hyperlink" Target="#'Resources '!A1"/><Relationship Id="rId9" Type="http://schemas.openxmlformats.org/officeDocument/2006/relationships/hyperlink" Target="#'SV Experiences'!A1"/><Relationship Id="rId14" Type="http://schemas.openxmlformats.org/officeDocument/2006/relationships/hyperlink" Target="#'Community Attitudes'!A1"/></Relationships>
</file>

<file path=xl/drawings/_rels/drawing13.xml.rels><?xml version="1.0" encoding="UTF-8" standalone="yes"?>
<Relationships xmlns="http://schemas.openxmlformats.org/package/2006/relationships"><Relationship Id="rId8" Type="http://schemas.openxmlformats.org/officeDocument/2006/relationships/hyperlink" Target="#'Prevention Training'!A1"/><Relationship Id="rId13" Type="http://schemas.openxmlformats.org/officeDocument/2006/relationships/hyperlink" Target="#Methods!A1"/><Relationship Id="rId18" Type="http://schemas.openxmlformats.org/officeDocument/2006/relationships/hyperlink" Target="#'Resources '!A1"/><Relationship Id="rId3" Type="http://schemas.openxmlformats.org/officeDocument/2006/relationships/hyperlink" Target="https://www.eab.com/research-and-insights/student-affairs-forum/studies/2015/building-an-effective-university-infrastructure" TargetMode="External"/><Relationship Id="rId7" Type="http://schemas.openxmlformats.org/officeDocument/2006/relationships/hyperlink" Target="#Demos!A1"/><Relationship Id="rId12" Type="http://schemas.openxmlformats.org/officeDocument/2006/relationships/hyperlink" Target="#'Climate and Harassment'!A1"/><Relationship Id="rId17" Type="http://schemas.openxmlformats.org/officeDocument/2006/relationships/hyperlink" Target="#'Community Behaviors'!A1"/><Relationship Id="rId2" Type="http://schemas.openxmlformats.org/officeDocument/2006/relationships/hyperlink" Target="https://www.eab.com/Research-and-Insights/Student-Affairs-Forum/Studies/2016/Sexual-Misconduct-Reporting" TargetMode="External"/><Relationship Id="rId16" Type="http://schemas.openxmlformats.org/officeDocument/2006/relationships/hyperlink" Target="#'Intimate Partner Violence'!A1"/><Relationship Id="rId1" Type="http://schemas.openxmlformats.org/officeDocument/2006/relationships/hyperlink" Target="https://www.eab.com/research-and-insights/student-affairs-forum/resources/sexual-violence-resource-hub/sexual-violence-resource-hub" TargetMode="External"/><Relationship Id="rId6" Type="http://schemas.openxmlformats.org/officeDocument/2006/relationships/hyperlink" Target="#Intro!A1"/><Relationship Id="rId11" Type="http://schemas.openxmlformats.org/officeDocument/2006/relationships/hyperlink" Target="#Reporting!A1"/><Relationship Id="rId5" Type="http://schemas.openxmlformats.org/officeDocument/2006/relationships/image" Target="../media/image1.png"/><Relationship Id="rId15" Type="http://schemas.openxmlformats.org/officeDocument/2006/relationships/hyperlink" Target="#'Stalking and Harassment'!A1"/><Relationship Id="rId10" Type="http://schemas.openxmlformats.org/officeDocument/2006/relationships/hyperlink" Target="#'Perp Behavior'!A1"/><Relationship Id="rId4" Type="http://schemas.openxmlformats.org/officeDocument/2006/relationships/hyperlink" Target="https://www.eab.com/research-and-insights/student-affairs-forum/white-papers/beyond-orientation" TargetMode="External"/><Relationship Id="rId9" Type="http://schemas.openxmlformats.org/officeDocument/2006/relationships/hyperlink" Target="#'SV Experiences'!A1"/><Relationship Id="rId14" Type="http://schemas.openxmlformats.org/officeDocument/2006/relationships/hyperlink" Target="#'Community Attitudes'!A1"/></Relationships>
</file>

<file path=xl/drawings/_rels/drawing2.xml.rels><?xml version="1.0" encoding="UTF-8" standalone="yes"?>
<Relationships xmlns="http://schemas.openxmlformats.org/package/2006/relationships"><Relationship Id="rId8" Type="http://schemas.openxmlformats.org/officeDocument/2006/relationships/hyperlink" Target="#'SV Experiences'!A1"/><Relationship Id="rId13" Type="http://schemas.openxmlformats.org/officeDocument/2006/relationships/hyperlink" Target="#'Community Attitudes'!A1"/><Relationship Id="rId3" Type="http://schemas.openxmlformats.org/officeDocument/2006/relationships/image" Target="../media/image3.png"/><Relationship Id="rId7" Type="http://schemas.openxmlformats.org/officeDocument/2006/relationships/hyperlink" Target="#'Prevention Training'!A1"/><Relationship Id="rId12" Type="http://schemas.openxmlformats.org/officeDocument/2006/relationships/hyperlink" Target="#Methods!A1"/><Relationship Id="rId17" Type="http://schemas.openxmlformats.org/officeDocument/2006/relationships/hyperlink" Target="#'Resources '!A1"/><Relationship Id="rId2" Type="http://schemas.openxmlformats.org/officeDocument/2006/relationships/image" Target="../media/image2.png"/><Relationship Id="rId16" Type="http://schemas.openxmlformats.org/officeDocument/2006/relationships/hyperlink" Target="#'Community Behaviors'!A1"/><Relationship Id="rId1" Type="http://schemas.openxmlformats.org/officeDocument/2006/relationships/image" Target="../media/image1.png"/><Relationship Id="rId6" Type="http://schemas.openxmlformats.org/officeDocument/2006/relationships/hyperlink" Target="#Demos!A1"/><Relationship Id="rId11" Type="http://schemas.openxmlformats.org/officeDocument/2006/relationships/hyperlink" Target="#'Climate and Harassment'!A1"/><Relationship Id="rId5" Type="http://schemas.openxmlformats.org/officeDocument/2006/relationships/hyperlink" Target="#Intro!A1"/><Relationship Id="rId15" Type="http://schemas.openxmlformats.org/officeDocument/2006/relationships/hyperlink" Target="#'Intimate Partner Violence'!A1"/><Relationship Id="rId10" Type="http://schemas.openxmlformats.org/officeDocument/2006/relationships/hyperlink" Target="#Reporting!A1"/><Relationship Id="rId4" Type="http://schemas.openxmlformats.org/officeDocument/2006/relationships/image" Target="../media/image4.png"/><Relationship Id="rId9" Type="http://schemas.openxmlformats.org/officeDocument/2006/relationships/hyperlink" Target="#'Perp Behavior'!A1"/><Relationship Id="rId14" Type="http://schemas.openxmlformats.org/officeDocument/2006/relationships/hyperlink" Target="#'Stalking and Harassment'!A1"/></Relationships>
</file>

<file path=xl/drawings/_rels/drawing3.xml.rels><?xml version="1.0" encoding="UTF-8" standalone="yes"?>
<Relationships xmlns="http://schemas.openxmlformats.org/package/2006/relationships"><Relationship Id="rId8" Type="http://schemas.openxmlformats.org/officeDocument/2006/relationships/hyperlink" Target="#'SV Experiences'!A1"/><Relationship Id="rId13" Type="http://schemas.openxmlformats.org/officeDocument/2006/relationships/hyperlink" Target="#'Community Attitudes'!A1"/><Relationship Id="rId3" Type="http://schemas.openxmlformats.org/officeDocument/2006/relationships/chart" Target="../charts/chart2.xml"/><Relationship Id="rId7" Type="http://schemas.openxmlformats.org/officeDocument/2006/relationships/hyperlink" Target="#'Prevention Training'!A1"/><Relationship Id="rId12" Type="http://schemas.openxmlformats.org/officeDocument/2006/relationships/hyperlink" Target="#Methods!A1"/><Relationship Id="rId17" Type="http://schemas.openxmlformats.org/officeDocument/2006/relationships/hyperlink" Target="#'Resources '!A1"/><Relationship Id="rId2" Type="http://schemas.openxmlformats.org/officeDocument/2006/relationships/chart" Target="../charts/chart1.xml"/><Relationship Id="rId16" Type="http://schemas.openxmlformats.org/officeDocument/2006/relationships/hyperlink" Target="#'Community Behaviors'!A1"/><Relationship Id="rId1" Type="http://schemas.openxmlformats.org/officeDocument/2006/relationships/image" Target="../media/image1.png"/><Relationship Id="rId6" Type="http://schemas.openxmlformats.org/officeDocument/2006/relationships/hyperlink" Target="#Demos!A1"/><Relationship Id="rId11" Type="http://schemas.openxmlformats.org/officeDocument/2006/relationships/hyperlink" Target="#'Climate and Harassment'!A1"/><Relationship Id="rId5" Type="http://schemas.openxmlformats.org/officeDocument/2006/relationships/hyperlink" Target="#Intro!A1"/><Relationship Id="rId15" Type="http://schemas.openxmlformats.org/officeDocument/2006/relationships/hyperlink" Target="#'Intimate Partner Violence'!A1"/><Relationship Id="rId10" Type="http://schemas.openxmlformats.org/officeDocument/2006/relationships/hyperlink" Target="#Reporting!A1"/><Relationship Id="rId4" Type="http://schemas.openxmlformats.org/officeDocument/2006/relationships/chart" Target="../charts/chart3.xml"/><Relationship Id="rId9" Type="http://schemas.openxmlformats.org/officeDocument/2006/relationships/hyperlink" Target="#'Perp Behavior'!A1"/><Relationship Id="rId14" Type="http://schemas.openxmlformats.org/officeDocument/2006/relationships/hyperlink" Target="#'Stalking and Harassment'!A1"/></Relationships>
</file>

<file path=xl/drawings/_rels/drawing4.xml.rels><?xml version="1.0" encoding="UTF-8" standalone="yes"?>
<Relationships xmlns="http://schemas.openxmlformats.org/package/2006/relationships"><Relationship Id="rId8" Type="http://schemas.openxmlformats.org/officeDocument/2006/relationships/hyperlink" Target="#'Perp Behavior'!A1"/><Relationship Id="rId13" Type="http://schemas.openxmlformats.org/officeDocument/2006/relationships/hyperlink" Target="#'Stalking and Harassment'!A1"/><Relationship Id="rId3" Type="http://schemas.openxmlformats.org/officeDocument/2006/relationships/chart" Target="../charts/chart5.xml"/><Relationship Id="rId7" Type="http://schemas.openxmlformats.org/officeDocument/2006/relationships/hyperlink" Target="#'SV Experiences'!A1"/><Relationship Id="rId12" Type="http://schemas.openxmlformats.org/officeDocument/2006/relationships/hyperlink" Target="#'Community Attitudes'!A1"/><Relationship Id="rId2" Type="http://schemas.openxmlformats.org/officeDocument/2006/relationships/chart" Target="../charts/chart4.xml"/><Relationship Id="rId16" Type="http://schemas.openxmlformats.org/officeDocument/2006/relationships/hyperlink" Target="#'Resources '!A1"/><Relationship Id="rId1" Type="http://schemas.openxmlformats.org/officeDocument/2006/relationships/image" Target="../media/image1.png"/><Relationship Id="rId6" Type="http://schemas.openxmlformats.org/officeDocument/2006/relationships/hyperlink" Target="#'Prevention Training'!A1"/><Relationship Id="rId11" Type="http://schemas.openxmlformats.org/officeDocument/2006/relationships/hyperlink" Target="#Methods!A1"/><Relationship Id="rId5" Type="http://schemas.openxmlformats.org/officeDocument/2006/relationships/hyperlink" Target="#Demos!A1"/><Relationship Id="rId15" Type="http://schemas.openxmlformats.org/officeDocument/2006/relationships/hyperlink" Target="#'Community Behaviors'!A1"/><Relationship Id="rId10" Type="http://schemas.openxmlformats.org/officeDocument/2006/relationships/hyperlink" Target="#'Climate and Harassment'!A1"/><Relationship Id="rId4" Type="http://schemas.openxmlformats.org/officeDocument/2006/relationships/hyperlink" Target="#Intro!A1"/><Relationship Id="rId9" Type="http://schemas.openxmlformats.org/officeDocument/2006/relationships/hyperlink" Target="#Reporting!A1"/><Relationship Id="rId14" Type="http://schemas.openxmlformats.org/officeDocument/2006/relationships/hyperlink" Target="#'Intimate Partner Violence'!A1"/></Relationships>
</file>

<file path=xl/drawings/_rels/drawing5.xml.rels><?xml version="1.0" encoding="UTF-8" standalone="yes"?>
<Relationships xmlns="http://schemas.openxmlformats.org/package/2006/relationships"><Relationship Id="rId8" Type="http://schemas.openxmlformats.org/officeDocument/2006/relationships/hyperlink" Target="#'Perp Behavior'!A1"/><Relationship Id="rId13" Type="http://schemas.openxmlformats.org/officeDocument/2006/relationships/hyperlink" Target="#'Stalking and Harassment'!A1"/><Relationship Id="rId3" Type="http://schemas.openxmlformats.org/officeDocument/2006/relationships/chart" Target="../charts/chart7.xml"/><Relationship Id="rId7" Type="http://schemas.openxmlformats.org/officeDocument/2006/relationships/hyperlink" Target="#'SV Experiences'!A1"/><Relationship Id="rId12" Type="http://schemas.openxmlformats.org/officeDocument/2006/relationships/hyperlink" Target="#'Community Attitudes'!A1"/><Relationship Id="rId2" Type="http://schemas.openxmlformats.org/officeDocument/2006/relationships/chart" Target="../charts/chart6.xml"/><Relationship Id="rId16" Type="http://schemas.openxmlformats.org/officeDocument/2006/relationships/hyperlink" Target="#'Resources '!A1"/><Relationship Id="rId1" Type="http://schemas.openxmlformats.org/officeDocument/2006/relationships/image" Target="../media/image1.png"/><Relationship Id="rId6" Type="http://schemas.openxmlformats.org/officeDocument/2006/relationships/hyperlink" Target="#'Prevention Training'!A1"/><Relationship Id="rId11" Type="http://schemas.openxmlformats.org/officeDocument/2006/relationships/hyperlink" Target="#Methods!A1"/><Relationship Id="rId5" Type="http://schemas.openxmlformats.org/officeDocument/2006/relationships/hyperlink" Target="#Demos!A1"/><Relationship Id="rId15" Type="http://schemas.openxmlformats.org/officeDocument/2006/relationships/hyperlink" Target="#'Community Behaviors'!A1"/><Relationship Id="rId10" Type="http://schemas.openxmlformats.org/officeDocument/2006/relationships/hyperlink" Target="#'Climate and Harassment'!A1"/><Relationship Id="rId4" Type="http://schemas.openxmlformats.org/officeDocument/2006/relationships/hyperlink" Target="#Intro!A1"/><Relationship Id="rId9" Type="http://schemas.openxmlformats.org/officeDocument/2006/relationships/hyperlink" Target="#Reporting!A1"/><Relationship Id="rId14" Type="http://schemas.openxmlformats.org/officeDocument/2006/relationships/hyperlink" Target="#'Intimate Partner Violence'!A1"/></Relationships>
</file>

<file path=xl/drawings/_rels/drawing6.xml.rels><?xml version="1.0" encoding="UTF-8" standalone="yes"?>
<Relationships xmlns="http://schemas.openxmlformats.org/package/2006/relationships"><Relationship Id="rId8" Type="http://schemas.openxmlformats.org/officeDocument/2006/relationships/hyperlink" Target="#'Perp Behavior'!A1"/><Relationship Id="rId13" Type="http://schemas.openxmlformats.org/officeDocument/2006/relationships/hyperlink" Target="#'Stalking and Harassment'!A1"/><Relationship Id="rId3" Type="http://schemas.openxmlformats.org/officeDocument/2006/relationships/chart" Target="../charts/chart9.xml"/><Relationship Id="rId7" Type="http://schemas.openxmlformats.org/officeDocument/2006/relationships/hyperlink" Target="#'SV Experiences'!A1"/><Relationship Id="rId12" Type="http://schemas.openxmlformats.org/officeDocument/2006/relationships/hyperlink" Target="#'Community Attitudes'!A1"/><Relationship Id="rId2" Type="http://schemas.openxmlformats.org/officeDocument/2006/relationships/chart" Target="../charts/chart8.xml"/><Relationship Id="rId16" Type="http://schemas.openxmlformats.org/officeDocument/2006/relationships/hyperlink" Target="#'Resources '!A1"/><Relationship Id="rId1" Type="http://schemas.openxmlformats.org/officeDocument/2006/relationships/image" Target="../media/image1.png"/><Relationship Id="rId6" Type="http://schemas.openxmlformats.org/officeDocument/2006/relationships/hyperlink" Target="#'Prevention Training'!A1"/><Relationship Id="rId11" Type="http://schemas.openxmlformats.org/officeDocument/2006/relationships/hyperlink" Target="#Methods!A1"/><Relationship Id="rId5" Type="http://schemas.openxmlformats.org/officeDocument/2006/relationships/hyperlink" Target="#Demos!A1"/><Relationship Id="rId15" Type="http://schemas.openxmlformats.org/officeDocument/2006/relationships/hyperlink" Target="#'Community Behaviors'!A1"/><Relationship Id="rId10" Type="http://schemas.openxmlformats.org/officeDocument/2006/relationships/hyperlink" Target="#'Climate and Harassment'!A1"/><Relationship Id="rId4" Type="http://schemas.openxmlformats.org/officeDocument/2006/relationships/hyperlink" Target="#Intro!A1"/><Relationship Id="rId9" Type="http://schemas.openxmlformats.org/officeDocument/2006/relationships/hyperlink" Target="#Reporting!A1"/><Relationship Id="rId14" Type="http://schemas.openxmlformats.org/officeDocument/2006/relationships/hyperlink" Target="#'Intimate Partner Violence'!A1"/></Relationships>
</file>

<file path=xl/drawings/_rels/drawing7.xml.rels><?xml version="1.0" encoding="UTF-8" standalone="yes"?>
<Relationships xmlns="http://schemas.openxmlformats.org/package/2006/relationships"><Relationship Id="rId8" Type="http://schemas.openxmlformats.org/officeDocument/2006/relationships/hyperlink" Target="#'SV Experiences'!A1"/><Relationship Id="rId13" Type="http://schemas.openxmlformats.org/officeDocument/2006/relationships/hyperlink" Target="#'Community Attitudes'!A1"/><Relationship Id="rId3" Type="http://schemas.openxmlformats.org/officeDocument/2006/relationships/chart" Target="../charts/chart10.xml"/><Relationship Id="rId7" Type="http://schemas.openxmlformats.org/officeDocument/2006/relationships/hyperlink" Target="#'Prevention Training'!A1"/><Relationship Id="rId12" Type="http://schemas.openxmlformats.org/officeDocument/2006/relationships/hyperlink" Target="#Methods!A1"/><Relationship Id="rId17" Type="http://schemas.openxmlformats.org/officeDocument/2006/relationships/hyperlink" Target="#'Resources '!A1"/><Relationship Id="rId2" Type="http://schemas.openxmlformats.org/officeDocument/2006/relationships/image" Target="../media/image6.png"/><Relationship Id="rId16" Type="http://schemas.openxmlformats.org/officeDocument/2006/relationships/hyperlink" Target="#'Community Behaviors'!A1"/><Relationship Id="rId1" Type="http://schemas.openxmlformats.org/officeDocument/2006/relationships/image" Target="../media/image5.png"/><Relationship Id="rId6" Type="http://schemas.openxmlformats.org/officeDocument/2006/relationships/hyperlink" Target="#Demos!A1"/><Relationship Id="rId11" Type="http://schemas.openxmlformats.org/officeDocument/2006/relationships/hyperlink" Target="#'Climate and Harassment'!A1"/><Relationship Id="rId5" Type="http://schemas.openxmlformats.org/officeDocument/2006/relationships/hyperlink" Target="#Intro!A1"/><Relationship Id="rId15" Type="http://schemas.openxmlformats.org/officeDocument/2006/relationships/hyperlink" Target="#'Intimate Partner Violence'!A1"/><Relationship Id="rId10" Type="http://schemas.openxmlformats.org/officeDocument/2006/relationships/hyperlink" Target="#Reporting!A1"/><Relationship Id="rId4" Type="http://schemas.openxmlformats.org/officeDocument/2006/relationships/image" Target="../media/image1.png"/><Relationship Id="rId9" Type="http://schemas.openxmlformats.org/officeDocument/2006/relationships/hyperlink" Target="#'Perp Behavior'!A1"/><Relationship Id="rId14" Type="http://schemas.openxmlformats.org/officeDocument/2006/relationships/hyperlink" Target="#'Stalking and Harassment'!A1"/></Relationships>
</file>

<file path=xl/drawings/_rels/drawing8.xml.rels><?xml version="1.0" encoding="UTF-8" standalone="yes"?>
<Relationships xmlns="http://schemas.openxmlformats.org/package/2006/relationships"><Relationship Id="rId8" Type="http://schemas.openxmlformats.org/officeDocument/2006/relationships/hyperlink" Target="#'Prevention Training'!A1"/><Relationship Id="rId13" Type="http://schemas.openxmlformats.org/officeDocument/2006/relationships/hyperlink" Target="#Methods!A1"/><Relationship Id="rId18" Type="http://schemas.openxmlformats.org/officeDocument/2006/relationships/hyperlink" Target="#'Resources '!A1"/><Relationship Id="rId3" Type="http://schemas.openxmlformats.org/officeDocument/2006/relationships/image" Target="../media/image7.png"/><Relationship Id="rId7" Type="http://schemas.openxmlformats.org/officeDocument/2006/relationships/hyperlink" Target="#Demos!A1"/><Relationship Id="rId12" Type="http://schemas.openxmlformats.org/officeDocument/2006/relationships/hyperlink" Target="#'Climate and Harassment'!A1"/><Relationship Id="rId17" Type="http://schemas.openxmlformats.org/officeDocument/2006/relationships/hyperlink" Target="#'Community Behaviors'!A1"/><Relationship Id="rId2" Type="http://schemas.openxmlformats.org/officeDocument/2006/relationships/chart" Target="../charts/chart11.xml"/><Relationship Id="rId16" Type="http://schemas.openxmlformats.org/officeDocument/2006/relationships/hyperlink" Target="#'Intimate Partner Violence'!A1"/><Relationship Id="rId1" Type="http://schemas.openxmlformats.org/officeDocument/2006/relationships/image" Target="../media/image1.png"/><Relationship Id="rId6" Type="http://schemas.openxmlformats.org/officeDocument/2006/relationships/hyperlink" Target="#Intro!A1"/><Relationship Id="rId11" Type="http://schemas.openxmlformats.org/officeDocument/2006/relationships/hyperlink" Target="#Reporting!A1"/><Relationship Id="rId5" Type="http://schemas.openxmlformats.org/officeDocument/2006/relationships/chart" Target="../charts/chart12.xml"/><Relationship Id="rId15" Type="http://schemas.openxmlformats.org/officeDocument/2006/relationships/hyperlink" Target="#'Stalking and Harassment'!A1"/><Relationship Id="rId10" Type="http://schemas.openxmlformats.org/officeDocument/2006/relationships/hyperlink" Target="#'Perp Behavior'!A1"/><Relationship Id="rId4" Type="http://schemas.openxmlformats.org/officeDocument/2006/relationships/image" Target="../media/image8.png"/><Relationship Id="rId9" Type="http://schemas.openxmlformats.org/officeDocument/2006/relationships/hyperlink" Target="#'SV Experiences'!A1"/><Relationship Id="rId14" Type="http://schemas.openxmlformats.org/officeDocument/2006/relationships/hyperlink" Target="#'Community Attitudes'!A1"/></Relationships>
</file>

<file path=xl/drawings/_rels/drawing9.xml.rels><?xml version="1.0" encoding="UTF-8" standalone="yes"?>
<Relationships xmlns="http://schemas.openxmlformats.org/package/2006/relationships"><Relationship Id="rId8" Type="http://schemas.openxmlformats.org/officeDocument/2006/relationships/hyperlink" Target="#'SV Experiences'!A1"/><Relationship Id="rId13" Type="http://schemas.openxmlformats.org/officeDocument/2006/relationships/hyperlink" Target="#'Community Attitudes'!A1"/><Relationship Id="rId3" Type="http://schemas.openxmlformats.org/officeDocument/2006/relationships/image" Target="../media/image8.png"/><Relationship Id="rId7" Type="http://schemas.openxmlformats.org/officeDocument/2006/relationships/hyperlink" Target="#'Prevention Training'!A1"/><Relationship Id="rId12" Type="http://schemas.openxmlformats.org/officeDocument/2006/relationships/hyperlink" Target="#Methods!A1"/><Relationship Id="rId17" Type="http://schemas.openxmlformats.org/officeDocument/2006/relationships/hyperlink" Target="#'Resources '!A1"/><Relationship Id="rId2" Type="http://schemas.openxmlformats.org/officeDocument/2006/relationships/image" Target="../media/image6.png"/><Relationship Id="rId16" Type="http://schemas.openxmlformats.org/officeDocument/2006/relationships/hyperlink" Target="#'Community Behaviors'!A1"/><Relationship Id="rId1" Type="http://schemas.openxmlformats.org/officeDocument/2006/relationships/chart" Target="../charts/chart13.xml"/><Relationship Id="rId6" Type="http://schemas.openxmlformats.org/officeDocument/2006/relationships/hyperlink" Target="#Demos!A1"/><Relationship Id="rId11" Type="http://schemas.openxmlformats.org/officeDocument/2006/relationships/hyperlink" Target="#'Climate and Harassment'!A1"/><Relationship Id="rId5" Type="http://schemas.openxmlformats.org/officeDocument/2006/relationships/hyperlink" Target="#Intro!A1"/><Relationship Id="rId15" Type="http://schemas.openxmlformats.org/officeDocument/2006/relationships/hyperlink" Target="#'Intimate Partner Violence'!A1"/><Relationship Id="rId10" Type="http://schemas.openxmlformats.org/officeDocument/2006/relationships/hyperlink" Target="#Reporting!A1"/><Relationship Id="rId4" Type="http://schemas.openxmlformats.org/officeDocument/2006/relationships/image" Target="../media/image1.png"/><Relationship Id="rId9" Type="http://schemas.openxmlformats.org/officeDocument/2006/relationships/hyperlink" Target="#'Perp Behavior'!A1"/><Relationship Id="rId14" Type="http://schemas.openxmlformats.org/officeDocument/2006/relationships/hyperlink" Target="#'Stalking and Harassment'!A1"/></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xdr:from>
      <xdr:col>14</xdr:col>
      <xdr:colOff>661737</xdr:colOff>
      <xdr:row>10</xdr:row>
      <xdr:rowOff>10026</xdr:rowOff>
    </xdr:from>
    <xdr:to>
      <xdr:col>16</xdr:col>
      <xdr:colOff>72189</xdr:colOff>
      <xdr:row>14</xdr:row>
      <xdr:rowOff>162426</xdr:rowOff>
    </xdr:to>
    <xdr:sp macro="" textlink="">
      <xdr:nvSpPr>
        <xdr:cNvPr id="3" name="TextBox 2"/>
        <xdr:cNvSpPr txBox="1"/>
      </xdr:nvSpPr>
      <xdr:spPr bwMode="gray">
        <a:xfrm>
          <a:off x="11720262" y="2581776"/>
          <a:ext cx="915402" cy="914400"/>
        </a:xfrm>
        <a:prstGeom prst="rect">
          <a:avLst/>
        </a:prstGeom>
        <a:noFill/>
      </xdr:spPr>
      <xdr:txBody>
        <a:bodyPr vertOverflow="clip" horzOverflow="clip" wrap="non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endParaRPr lang="en-US" sz="1000" b="0">
            <a:solidFill>
              <a:schemeClr val="tx1"/>
            </a:solidFill>
            <a:latin typeface="+mn-lt"/>
            <a:ea typeface="+mn-ea"/>
            <a:cs typeface="+mn-cs"/>
          </a:endParaRPr>
        </a:p>
      </xdr:txBody>
    </xdr:sp>
    <xdr:clientData/>
  </xdr:twoCellAnchor>
  <xdr:twoCellAnchor>
    <xdr:from>
      <xdr:col>10</xdr:col>
      <xdr:colOff>134353</xdr:colOff>
      <xdr:row>3</xdr:row>
      <xdr:rowOff>10023</xdr:rowOff>
    </xdr:from>
    <xdr:to>
      <xdr:col>16</xdr:col>
      <xdr:colOff>1108911</xdr:colOff>
      <xdr:row>15</xdr:row>
      <xdr:rowOff>179917</xdr:rowOff>
    </xdr:to>
    <xdr:sp macro="" textlink="">
      <xdr:nvSpPr>
        <xdr:cNvPr id="4" name="Line Callout 2 (No Border) 86"/>
        <xdr:cNvSpPr/>
      </xdr:nvSpPr>
      <xdr:spPr bwMode="gray">
        <a:xfrm>
          <a:off x="8241186" y="1248273"/>
          <a:ext cx="5483058" cy="2455894"/>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500"/>
            </a:spcAft>
          </a:pPr>
          <a:r>
            <a:rPr lang="en-US" sz="900" b="1" kern="1200">
              <a:solidFill>
                <a:schemeClr val="tx1"/>
              </a:solidFill>
              <a:effectLst/>
              <a:ea typeface="Times New Roman"/>
              <a:cs typeface="Times New Roman"/>
            </a:rPr>
            <a:t>Navigating the EAB</a:t>
          </a:r>
          <a:r>
            <a:rPr lang="en-US" sz="900" b="1" kern="1200" baseline="0">
              <a:solidFill>
                <a:schemeClr val="tx1"/>
              </a:solidFill>
              <a:effectLst/>
              <a:ea typeface="Times New Roman"/>
              <a:cs typeface="Times New Roman"/>
            </a:rPr>
            <a:t> Campus Climate Survey Report </a:t>
          </a:r>
        </a:p>
        <a:p>
          <a:pPr marL="0" marR="0">
            <a:spcAft>
              <a:spcPts val="1000"/>
            </a:spcAft>
          </a:pPr>
          <a:r>
            <a:rPr lang="en-US" sz="900">
              <a:solidFill>
                <a:schemeClr val="tx1"/>
              </a:solidFill>
              <a:effectLst/>
              <a:latin typeface="+mn-lt"/>
              <a:ea typeface="Times New Roman"/>
              <a:cs typeface="+mn-cs"/>
            </a:rPr>
            <a:t>Use the links in the left-hand column of this Excel workbook to access high-level</a:t>
          </a:r>
          <a:r>
            <a:rPr lang="en-US" sz="900" baseline="0">
              <a:solidFill>
                <a:schemeClr val="tx1"/>
              </a:solidFill>
              <a:effectLst/>
              <a:latin typeface="+mn-lt"/>
              <a:ea typeface="Times New Roman"/>
              <a:cs typeface="+mn-cs"/>
            </a:rPr>
            <a:t> findings from each of</a:t>
          </a:r>
          <a:r>
            <a:rPr lang="en-US" sz="900">
              <a:solidFill>
                <a:schemeClr val="tx1"/>
              </a:solidFill>
              <a:effectLst/>
              <a:latin typeface="+mn-lt"/>
              <a:ea typeface="Times New Roman"/>
              <a:cs typeface="+mn-cs"/>
            </a:rPr>
            <a:t> the report sections,</a:t>
          </a:r>
          <a:r>
            <a:rPr lang="en-US" sz="900" baseline="0">
              <a:solidFill>
                <a:schemeClr val="tx1"/>
              </a:solidFill>
              <a:effectLst/>
              <a:latin typeface="+mn-lt"/>
              <a:ea typeface="Times New Roman"/>
              <a:cs typeface="+mn-cs"/>
            </a:rPr>
            <a:t> </a:t>
          </a:r>
          <a:r>
            <a:rPr lang="en-US" sz="900">
              <a:solidFill>
                <a:schemeClr val="tx1"/>
              </a:solidFill>
              <a:effectLst/>
              <a:latin typeface="+mn-lt"/>
              <a:ea typeface="Times New Roman"/>
              <a:cs typeface="+mn-cs"/>
            </a:rPr>
            <a:t>as</a:t>
          </a:r>
          <a:r>
            <a:rPr lang="en-US" sz="900" baseline="0">
              <a:solidFill>
                <a:schemeClr val="tx1"/>
              </a:solidFill>
              <a:effectLst/>
              <a:latin typeface="+mn-lt"/>
              <a:ea typeface="Times New Roman"/>
              <a:cs typeface="+mn-cs"/>
            </a:rPr>
            <a:t> well as</a:t>
          </a:r>
          <a:r>
            <a:rPr lang="en-US" sz="900">
              <a:solidFill>
                <a:schemeClr val="tx1"/>
              </a:solidFill>
              <a:effectLst/>
              <a:latin typeface="+mn-lt"/>
              <a:ea typeface="Times New Roman"/>
              <a:cs typeface="+mn-cs"/>
            </a:rPr>
            <a:t> the raw survey data. </a:t>
          </a:r>
          <a:r>
            <a:rPr lang="en-US" sz="900" b="0" u="sng">
              <a:solidFill>
                <a:schemeClr val="tx1"/>
              </a:solidFill>
              <a:effectLst/>
              <a:latin typeface="+mn-lt"/>
              <a:ea typeface="Times New Roman"/>
              <a:cs typeface="+mn-cs"/>
            </a:rPr>
            <a:t>Survey</a:t>
          </a:r>
          <a:r>
            <a:rPr lang="en-US" sz="900" b="0" u="sng" baseline="0">
              <a:solidFill>
                <a:schemeClr val="tx1"/>
              </a:solidFill>
              <a:effectLst/>
              <a:latin typeface="+mn-lt"/>
              <a:ea typeface="Times New Roman"/>
              <a:cs typeface="+mn-cs"/>
            </a:rPr>
            <a:t> findings that are </a:t>
          </a:r>
          <a:r>
            <a:rPr lang="en-US" sz="900" b="1" u="sng" baseline="0">
              <a:solidFill>
                <a:schemeClr val="tx2">
                  <a:lumMod val="75000"/>
                </a:schemeClr>
              </a:solidFill>
              <a:effectLst/>
              <a:latin typeface="+mn-lt"/>
              <a:ea typeface="Times New Roman"/>
              <a:cs typeface="+mn-cs"/>
            </a:rPr>
            <a:t>highlighted in orange</a:t>
          </a:r>
          <a:r>
            <a:rPr lang="en-US" sz="900" b="0" u="sng" baseline="0">
              <a:solidFill>
                <a:schemeClr val="tx1"/>
              </a:solidFill>
              <a:effectLst/>
              <a:latin typeface="+mn-lt"/>
              <a:ea typeface="Times New Roman"/>
              <a:cs typeface="+mn-cs"/>
            </a:rPr>
            <a:t> throughout the report represent areas for additional research and/or opportunities for improvement.</a:t>
          </a:r>
          <a:endParaRPr lang="en-US" sz="900" b="0" u="sng">
            <a:solidFill>
              <a:schemeClr val="tx1"/>
            </a:solidFill>
            <a:effectLst/>
            <a:latin typeface="+mn-lt"/>
            <a:ea typeface="Times New Roman"/>
            <a:cs typeface="+mn-cs"/>
          </a:endParaRPr>
        </a:p>
        <a:p>
          <a:pPr marL="0" marR="0">
            <a:spcAft>
              <a:spcPts val="1000"/>
            </a:spcAft>
          </a:pPr>
          <a:r>
            <a:rPr lang="en-US" sz="900">
              <a:solidFill>
                <a:schemeClr val="tx1"/>
              </a:solidFill>
              <a:effectLst/>
              <a:latin typeface="+mn-lt"/>
              <a:ea typeface="Times New Roman"/>
              <a:cs typeface="+mn-cs"/>
            </a:rPr>
            <a:t>You can break down some survey results by class standing or gender (female and male only). </a:t>
          </a:r>
          <a:r>
            <a:rPr lang="en-US" sz="900" b="0" u="sng">
              <a:solidFill>
                <a:schemeClr val="tx1"/>
              </a:solidFill>
              <a:effectLst/>
              <a:latin typeface="+mn-lt"/>
              <a:ea typeface="Times New Roman"/>
              <a:cs typeface="+mn-cs"/>
            </a:rPr>
            <a:t>A </a:t>
          </a:r>
          <a:r>
            <a:rPr lang="en-US" sz="900" b="1" u="sng">
              <a:solidFill>
                <a:schemeClr val="accent6"/>
              </a:solidFill>
              <a:effectLst/>
              <a:latin typeface="+mn-lt"/>
              <a:ea typeface="Times New Roman"/>
              <a:cs typeface="+mn-cs"/>
            </a:rPr>
            <a:t>blue button </a:t>
          </a:r>
          <a:r>
            <a:rPr lang="en-US" sz="900" b="0" u="sng">
              <a:solidFill>
                <a:schemeClr val="tx1"/>
              </a:solidFill>
              <a:effectLst/>
              <a:latin typeface="+mn-lt"/>
              <a:ea typeface="Times New Roman"/>
              <a:cs typeface="+mn-cs"/>
            </a:rPr>
            <a:t>at the top of a chart indicates this option.</a:t>
          </a:r>
          <a:r>
            <a:rPr lang="en-US" sz="900" b="1">
              <a:solidFill>
                <a:schemeClr val="tx1"/>
              </a:solidFill>
              <a:effectLst/>
              <a:latin typeface="+mn-lt"/>
              <a:ea typeface="Times New Roman"/>
              <a:cs typeface="+mn-cs"/>
            </a:rPr>
            <a:t> </a:t>
          </a:r>
          <a:r>
            <a:rPr lang="en-US" sz="900">
              <a:solidFill>
                <a:schemeClr val="tx1"/>
              </a:solidFill>
              <a:effectLst/>
              <a:latin typeface="+mn-lt"/>
              <a:ea typeface="Times New Roman"/>
              <a:cs typeface="+mn-cs"/>
            </a:rPr>
            <a:t>The results are not segmented by other student demographic categories either because counts in a given category were too low (15 students or less) to ensure student privacy, or because results were not substantially different across demographic characteristics. </a:t>
          </a:r>
        </a:p>
        <a:p>
          <a:pPr marL="0" marR="0">
            <a:spcAft>
              <a:spcPts val="1000"/>
            </a:spcAft>
          </a:pPr>
          <a:r>
            <a:rPr lang="en-US" sz="900">
              <a:solidFill>
                <a:schemeClr val="tx1"/>
              </a:solidFill>
              <a:effectLst/>
              <a:latin typeface="+mn-lt"/>
              <a:ea typeface="Times New Roman"/>
              <a:cs typeface="+mn-cs"/>
            </a:rPr>
            <a:t>We encourage you to partner with researchers at your institution</a:t>
          </a:r>
          <a:r>
            <a:rPr lang="en-US" sz="900" baseline="0">
              <a:solidFill>
                <a:schemeClr val="tx1"/>
              </a:solidFill>
              <a:effectLst/>
              <a:latin typeface="+mn-lt"/>
              <a:ea typeface="Times New Roman"/>
              <a:cs typeface="+mn-cs"/>
            </a:rPr>
            <a:t> to conduct further analyses of the survey data</a:t>
          </a:r>
          <a:r>
            <a:rPr lang="en-US" sz="900">
              <a:solidFill>
                <a:schemeClr val="tx1"/>
              </a:solidFill>
              <a:effectLst/>
              <a:latin typeface="+mn-lt"/>
              <a:ea typeface="Times New Roman"/>
              <a:cs typeface="+mn-cs"/>
            </a:rPr>
            <a:t>. You</a:t>
          </a:r>
          <a:r>
            <a:rPr lang="en-US" sz="900" baseline="0">
              <a:solidFill>
                <a:schemeClr val="tx1"/>
              </a:solidFill>
              <a:effectLst/>
              <a:latin typeface="+mn-lt"/>
              <a:ea typeface="Times New Roman"/>
              <a:cs typeface="+mn-cs"/>
            </a:rPr>
            <a:t> will</a:t>
          </a:r>
          <a:r>
            <a:rPr lang="en-US" sz="900">
              <a:solidFill>
                <a:schemeClr val="tx1"/>
              </a:solidFill>
              <a:effectLst/>
              <a:latin typeface="+mn-lt"/>
              <a:ea typeface="Times New Roman"/>
              <a:cs typeface="+mn-cs"/>
            </a:rPr>
            <a:t> be able to answer many institution-specific questions and gain additional insights as you explore</a:t>
          </a:r>
          <a:r>
            <a:rPr lang="en-US" sz="900" baseline="0">
              <a:solidFill>
                <a:schemeClr val="tx1"/>
              </a:solidFill>
              <a:effectLst/>
              <a:latin typeface="+mn-lt"/>
              <a:ea typeface="Times New Roman"/>
              <a:cs typeface="+mn-cs"/>
            </a:rPr>
            <a:t> the data over time.</a:t>
          </a:r>
        </a:p>
        <a:p>
          <a:pPr marL="0" marR="0">
            <a:spcAft>
              <a:spcPts val="1000"/>
            </a:spcAft>
          </a:pPr>
          <a:r>
            <a:rPr lang="en-US" sz="900">
              <a:solidFill>
                <a:schemeClr val="tx1"/>
              </a:solidFill>
              <a:effectLst/>
              <a:latin typeface="+mn-lt"/>
              <a:ea typeface="Times New Roman"/>
              <a:cs typeface="+mn-cs"/>
            </a:rPr>
            <a:t> </a:t>
          </a:r>
        </a:p>
        <a:p>
          <a:pPr marL="0" marR="0">
            <a:spcAft>
              <a:spcPts val="1000"/>
            </a:spcAft>
          </a:pPr>
          <a:endParaRPr lang="en-US" sz="900">
            <a:solidFill>
              <a:schemeClr val="tx1"/>
            </a:solidFill>
            <a:effectLst/>
            <a:latin typeface="+mn-lt"/>
            <a:ea typeface="Times New Roman"/>
            <a:cs typeface="+mn-cs"/>
          </a:endParaRPr>
        </a:p>
      </xdr:txBody>
    </xdr:sp>
    <xdr:clientData/>
  </xdr:twoCellAnchor>
  <xdr:twoCellAnchor>
    <xdr:from>
      <xdr:col>2</xdr:col>
      <xdr:colOff>501311</xdr:colOff>
      <xdr:row>3</xdr:row>
      <xdr:rowOff>10028</xdr:rowOff>
    </xdr:from>
    <xdr:to>
      <xdr:col>9</xdr:col>
      <xdr:colOff>723895</xdr:colOff>
      <xdr:row>34</xdr:row>
      <xdr:rowOff>81643</xdr:rowOff>
    </xdr:to>
    <xdr:sp macro="" textlink="">
      <xdr:nvSpPr>
        <xdr:cNvPr id="5" name="Line Callout 2 (No Border) 86"/>
        <xdr:cNvSpPr/>
      </xdr:nvSpPr>
      <xdr:spPr bwMode="gray">
        <a:xfrm>
          <a:off x="2528775" y="1248278"/>
          <a:ext cx="5461334" cy="5977115"/>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no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Overview of the EAB</a:t>
          </a:r>
          <a:r>
            <a:rPr lang="en-US" sz="900" b="1" kern="1200" baseline="0">
              <a:solidFill>
                <a:schemeClr val="tx1"/>
              </a:solidFill>
              <a:effectLst/>
              <a:ea typeface="Times New Roman"/>
              <a:cs typeface="Times New Roman"/>
            </a:rPr>
            <a:t> Campus Climate Survey</a:t>
          </a:r>
        </a:p>
        <a:p>
          <a:pPr marL="0" marR="0">
            <a:spcAft>
              <a:spcPts val="1000"/>
            </a:spcAft>
          </a:pPr>
          <a:r>
            <a:rPr lang="en-US" sz="900" b="0" i="1" kern="1200" baseline="0">
              <a:solidFill>
                <a:schemeClr val="tx1"/>
              </a:solidFill>
              <a:effectLst/>
              <a:ea typeface="Times New Roman"/>
              <a:cs typeface="Times New Roman"/>
            </a:rPr>
            <a:t>Purpose of the Survey</a:t>
          </a:r>
        </a:p>
        <a:p>
          <a:pPr marL="0" marR="0">
            <a:spcAft>
              <a:spcPts val="1000"/>
            </a:spcAft>
          </a:pPr>
          <a:r>
            <a:rPr lang="en-US" sz="900" b="0" kern="1200" baseline="0">
              <a:solidFill>
                <a:schemeClr val="tx1"/>
              </a:solidFill>
              <a:effectLst/>
              <a:ea typeface="Times New Roman"/>
              <a:cs typeface="Times New Roman"/>
            </a:rPr>
            <a:t>The EAB Sexual Violence Campus Climate Survey was developed in 2014-15 by EAB, a best-practice research firm located in Washington, DC. EAB provides research for student affairs executives on innovative practices for improving student engagement and enhancing the student experience. </a:t>
          </a:r>
        </a:p>
        <a:p>
          <a:pPr marL="0" marR="0">
            <a:spcAft>
              <a:spcPts val="1000"/>
            </a:spcAft>
          </a:pPr>
          <a:r>
            <a:rPr lang="en-US" sz="900" b="0" kern="1200" baseline="0">
              <a:solidFill>
                <a:schemeClr val="tx1"/>
              </a:solidFill>
              <a:effectLst/>
              <a:ea typeface="Times New Roman"/>
              <a:cs typeface="Times New Roman"/>
            </a:rPr>
            <a:t>The purpose of the climate survey is to understand the scope and nature of sexual violence on college and university campuses.</a:t>
          </a:r>
        </a:p>
        <a:p>
          <a:pPr marL="0" marR="0">
            <a:spcAft>
              <a:spcPts val="1000"/>
            </a:spcAft>
          </a:pPr>
          <a:r>
            <a:rPr lang="en-US" sz="900" b="0" i="1" kern="1200" baseline="0">
              <a:solidFill>
                <a:schemeClr val="tx1"/>
              </a:solidFill>
              <a:effectLst/>
              <a:ea typeface="Times New Roman"/>
              <a:cs typeface="Times New Roman"/>
            </a:rPr>
            <a:t>Survey Design</a:t>
          </a:r>
          <a:endParaRPr lang="en-US" sz="900" b="1" i="1" kern="1200" baseline="0">
            <a:solidFill>
              <a:schemeClr val="tx1"/>
            </a:solidFill>
            <a:effectLst/>
            <a:ea typeface="Times New Roman"/>
            <a:cs typeface="Times New Roman"/>
          </a:endParaRPr>
        </a:p>
        <a:p>
          <a:pPr marL="0" marR="0">
            <a:spcAft>
              <a:spcPts val="1000"/>
            </a:spcAft>
          </a:pPr>
          <a:r>
            <a:rPr lang="en-US" sz="900">
              <a:solidFill>
                <a:schemeClr val="tx1"/>
              </a:solidFill>
              <a:effectLst/>
              <a:ea typeface="Times New Roman"/>
            </a:rPr>
            <a:t>The EAB Campus Climate Survey is an anonymous online instrument that assesses students' perceptions, behaviors, attitudes, and experiences with regards to sexual violence on campus.</a:t>
          </a:r>
          <a:r>
            <a:rPr lang="en-US" sz="900" baseline="0">
              <a:solidFill>
                <a:schemeClr val="tx1"/>
              </a:solidFill>
              <a:effectLst/>
              <a:ea typeface="Times New Roman"/>
            </a:rPr>
            <a:t> </a:t>
          </a:r>
          <a:r>
            <a:rPr lang="en-US" sz="900">
              <a:solidFill>
                <a:schemeClr val="tx1"/>
              </a:solidFill>
              <a:effectLst/>
              <a:ea typeface="Times New Roman"/>
            </a:rPr>
            <a:t>The survey consists</a:t>
          </a:r>
          <a:r>
            <a:rPr lang="en-US" sz="900" baseline="0">
              <a:solidFill>
                <a:schemeClr val="tx1"/>
              </a:solidFill>
              <a:effectLst/>
              <a:ea typeface="Times New Roman"/>
            </a:rPr>
            <a:t> of a </a:t>
          </a:r>
          <a:r>
            <a:rPr lang="en-US" sz="900">
              <a:solidFill>
                <a:schemeClr val="tx1"/>
              </a:solidFill>
              <a:effectLst/>
              <a:ea typeface="Times New Roman"/>
            </a:rPr>
            <a:t>core section and three optional</a:t>
          </a:r>
          <a:r>
            <a:rPr lang="en-US" sz="900" baseline="0">
              <a:solidFill>
                <a:schemeClr val="tx1"/>
              </a:solidFill>
              <a:effectLst/>
              <a:ea typeface="Times New Roman"/>
            </a:rPr>
            <a:t> </a:t>
          </a:r>
          <a:r>
            <a:rPr lang="en-US" sz="900">
              <a:solidFill>
                <a:schemeClr val="tx1"/>
              </a:solidFill>
              <a:effectLst/>
              <a:ea typeface="Times New Roman"/>
            </a:rPr>
            <a:t>modules (Community Behaviors, Community Attitudes, and Relationship Dynamics). </a:t>
          </a:r>
        </a:p>
        <a:p>
          <a:pPr marL="0" marR="0">
            <a:spcAft>
              <a:spcPts val="1000"/>
            </a:spcAft>
          </a:pPr>
          <a:r>
            <a:rPr lang="en-US" sz="900">
              <a:solidFill>
                <a:schemeClr val="tx1"/>
              </a:solidFill>
              <a:effectLst/>
              <a:ea typeface="Times New Roman"/>
            </a:rPr>
            <a:t>Survey</a:t>
          </a:r>
          <a:r>
            <a:rPr lang="en-US" sz="900" baseline="0">
              <a:solidFill>
                <a:schemeClr val="tx1"/>
              </a:solidFill>
              <a:effectLst/>
              <a:ea typeface="Times New Roman"/>
            </a:rPr>
            <a:t> questions about prevention training received, bystander actions, and experiences with sexual violence, harassment, and intimate partner violence are restricted to students' experiences </a:t>
          </a:r>
          <a:r>
            <a:rPr lang="en-US" sz="900" u="sng" baseline="0">
              <a:solidFill>
                <a:schemeClr val="tx1"/>
              </a:solidFill>
              <a:effectLst/>
              <a:ea typeface="Times New Roman"/>
            </a:rPr>
            <a:t>since the beginning of the fall 2016 semester.</a:t>
          </a:r>
          <a:r>
            <a:rPr lang="en-US" sz="900" u="none" baseline="0">
              <a:solidFill>
                <a:schemeClr val="tx1"/>
              </a:solidFill>
              <a:effectLst/>
              <a:ea typeface="Times New Roman"/>
            </a:rPr>
            <a:t> </a:t>
          </a:r>
        </a:p>
        <a:p>
          <a:pPr marL="0" marR="0">
            <a:spcAft>
              <a:spcPts val="1000"/>
            </a:spcAft>
          </a:pPr>
          <a:r>
            <a:rPr lang="en-US" sz="900" b="0" i="1">
              <a:solidFill>
                <a:schemeClr val="tx1"/>
              </a:solidFill>
              <a:effectLst/>
              <a:ea typeface="Times New Roman"/>
            </a:rPr>
            <a:t>Survey Development</a:t>
          </a:r>
        </a:p>
        <a:p>
          <a:pPr marL="0" marR="0">
            <a:spcAft>
              <a:spcPts val="1000"/>
            </a:spcAft>
          </a:pPr>
          <a:r>
            <a:rPr lang="en-US" sz="900">
              <a:solidFill>
                <a:schemeClr val="tx1"/>
              </a:solidFill>
              <a:effectLst/>
              <a:ea typeface="Times New Roman"/>
            </a:rPr>
            <a:t>To design the EAB Campus Climate Survey, the research team conducted a</a:t>
          </a:r>
          <a:r>
            <a:rPr lang="en-US" sz="900" baseline="0">
              <a:solidFill>
                <a:schemeClr val="tx1"/>
              </a:solidFill>
              <a:effectLst/>
              <a:ea typeface="Times New Roman"/>
            </a:rPr>
            <a:t> </a:t>
          </a:r>
          <a:r>
            <a:rPr lang="en-US" sz="900">
              <a:solidFill>
                <a:schemeClr val="tx1"/>
              </a:solidFill>
              <a:effectLst/>
              <a:ea typeface="Times New Roman"/>
            </a:rPr>
            <a:t>literature review on sexual violence that included empirical research studies, relevant legislation, existing surveys, and White House task force and Department of Education guidance about current issues of sexual violence across higher education institutions. </a:t>
          </a:r>
        </a:p>
        <a:p>
          <a:pPr marL="0" marR="0">
            <a:spcAft>
              <a:spcPts val="1000"/>
            </a:spcAft>
          </a:pPr>
          <a:r>
            <a:rPr lang="en-US" sz="900" b="0" i="1">
              <a:solidFill>
                <a:schemeClr val="tx1"/>
              </a:solidFill>
              <a:effectLst/>
              <a:ea typeface="Times New Roman"/>
            </a:rPr>
            <a:t>Testing</a:t>
          </a:r>
          <a:r>
            <a:rPr lang="en-US" sz="900" b="0" i="1" baseline="0">
              <a:solidFill>
                <a:schemeClr val="tx1"/>
              </a:solidFill>
              <a:effectLst/>
              <a:ea typeface="Times New Roman"/>
            </a:rPr>
            <a:t> the Survey</a:t>
          </a:r>
          <a:endParaRPr lang="en-US" sz="900" b="0" i="1">
            <a:solidFill>
              <a:schemeClr val="tx1"/>
            </a:solidFill>
            <a:effectLst/>
            <a:ea typeface="Times New Roman"/>
          </a:endParaRPr>
        </a:p>
        <a:p>
          <a:pPr marL="0" marR="0">
            <a:spcAft>
              <a:spcPts val="1000"/>
            </a:spcAft>
          </a:pPr>
          <a:r>
            <a:rPr lang="en-US" sz="900">
              <a:solidFill>
                <a:schemeClr val="tx1"/>
              </a:solidFill>
              <a:effectLst/>
              <a:ea typeface="Times New Roman"/>
            </a:rPr>
            <a:t>Individuals at colleges and universities in</a:t>
          </a:r>
          <a:r>
            <a:rPr lang="en-US" sz="900" baseline="0">
              <a:solidFill>
                <a:schemeClr val="tx1"/>
              </a:solidFill>
              <a:effectLst/>
              <a:ea typeface="Times New Roman"/>
            </a:rPr>
            <a:t> the U.S. and Canada</a:t>
          </a:r>
          <a:r>
            <a:rPr lang="en-US" sz="900">
              <a:solidFill>
                <a:schemeClr val="tx1"/>
              </a:solidFill>
              <a:effectLst/>
              <a:ea typeface="Times New Roman"/>
            </a:rPr>
            <a:t> reviewed and provided feedback on the EAB Campus Climate Survey. The individuals who reviewed the survey at these institutions filled the following roles: assessment expert, counselor, faculty, prevention specialist, sexual assault expert, Title IX Coordinator, and Vice President of Student Affairs. The survey was also cognitively tested with recent college graduates to ensure that the language and content of the survey was relevant to their experience.</a:t>
          </a:r>
        </a:p>
        <a:p>
          <a:pPr marL="0" marR="0">
            <a:spcAft>
              <a:spcPts val="1000"/>
            </a:spcAft>
          </a:pPr>
          <a:r>
            <a:rPr lang="en-US" sz="900" i="1">
              <a:solidFill>
                <a:schemeClr val="tx1"/>
              </a:solidFill>
              <a:effectLst/>
              <a:ea typeface="Times New Roman"/>
            </a:rPr>
            <a:t>Ongoing Improvements</a:t>
          </a:r>
        </a:p>
        <a:p>
          <a:pPr marL="0" marR="0">
            <a:spcAft>
              <a:spcPts val="1000"/>
            </a:spcAft>
          </a:pPr>
          <a:r>
            <a:rPr lang="en-US" sz="900">
              <a:solidFill>
                <a:schemeClr val="tx1"/>
              </a:solidFill>
              <a:effectLst/>
              <a:ea typeface="Times New Roman"/>
            </a:rPr>
            <a:t>Each</a:t>
          </a:r>
          <a:r>
            <a:rPr lang="en-US" sz="900" baseline="0">
              <a:solidFill>
                <a:schemeClr val="tx1"/>
              </a:solidFill>
              <a:effectLst/>
              <a:ea typeface="Times New Roman"/>
            </a:rPr>
            <a:t> year the research team reviews new guidance and literature and updates the EAB Campus Climate Survey accordingly. </a:t>
          </a:r>
          <a:endParaRPr lang="en-US" sz="900">
            <a:solidFill>
              <a:schemeClr val="tx1"/>
            </a:solidFill>
            <a:effectLst/>
            <a:ea typeface="Times New Roman"/>
          </a:endParaRPr>
        </a:p>
      </xdr:txBody>
    </xdr:sp>
    <xdr:clientData/>
  </xdr:twoCellAnchor>
  <xdr:twoCellAnchor>
    <xdr:from>
      <xdr:col>10</xdr:col>
      <xdr:colOff>134353</xdr:colOff>
      <xdr:row>16</xdr:row>
      <xdr:rowOff>142876</xdr:rowOff>
    </xdr:from>
    <xdr:to>
      <xdr:col>16</xdr:col>
      <xdr:colOff>1108911</xdr:colOff>
      <xdr:row>34</xdr:row>
      <xdr:rowOff>81644</xdr:rowOff>
    </xdr:to>
    <xdr:sp macro="" textlink="">
      <xdr:nvSpPr>
        <xdr:cNvPr id="11" name="Line Callout 2 (No Border) 86"/>
        <xdr:cNvSpPr/>
      </xdr:nvSpPr>
      <xdr:spPr bwMode="gray">
        <a:xfrm>
          <a:off x="8198853" y="3857626"/>
          <a:ext cx="5451308" cy="3621768"/>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no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a:solidFill>
                <a:schemeClr val="tx1"/>
              </a:solidFill>
              <a:effectLst/>
              <a:latin typeface="+mn-lt"/>
              <a:ea typeface="Times New Roman"/>
              <a:cs typeface="+mn-cs"/>
            </a:rPr>
            <a:t>EAB Support and Resources</a:t>
          </a:r>
        </a:p>
        <a:p>
          <a:pPr marL="0" marR="0">
            <a:spcAft>
              <a:spcPts val="1000"/>
            </a:spcAft>
          </a:pPr>
          <a:r>
            <a:rPr lang="en-US" sz="900" b="0" i="1">
              <a:solidFill>
                <a:schemeClr val="tx1"/>
              </a:solidFill>
              <a:effectLst/>
              <a:latin typeface="+mn-lt"/>
              <a:ea typeface="Times New Roman"/>
              <a:cs typeface="+mn-cs"/>
            </a:rPr>
            <a:t>Using</a:t>
          </a:r>
          <a:r>
            <a:rPr lang="en-US" sz="900" b="0" i="1" baseline="0">
              <a:solidFill>
                <a:schemeClr val="tx1"/>
              </a:solidFill>
              <a:effectLst/>
              <a:latin typeface="+mn-lt"/>
              <a:ea typeface="Times New Roman"/>
              <a:cs typeface="+mn-cs"/>
            </a:rPr>
            <a:t> the Survey Data to Make an Impact</a:t>
          </a:r>
        </a:p>
        <a:p>
          <a:pPr marL="0" marR="0">
            <a:spcAft>
              <a:spcPts val="1000"/>
            </a:spcAft>
          </a:pPr>
          <a:r>
            <a:rPr lang="en-US" sz="900" b="0" i="0" baseline="0">
              <a:solidFill>
                <a:schemeClr val="tx1"/>
              </a:solidFill>
              <a:effectLst/>
              <a:latin typeface="+mn-lt"/>
              <a:ea typeface="Times New Roman"/>
              <a:cs typeface="+mn-cs"/>
            </a:rPr>
            <a:t>At eab.com, you can find guidance on how to best share findings with the campus community and how to use survey results to better target prevention and response strategies on campus. </a:t>
          </a:r>
        </a:p>
        <a:p>
          <a:pPr marL="0" marR="0">
            <a:spcAft>
              <a:spcPts val="1000"/>
            </a:spcAft>
          </a:pPr>
          <a:r>
            <a:rPr lang="en-US" sz="900" b="0" i="1">
              <a:solidFill>
                <a:schemeClr val="tx1"/>
              </a:solidFill>
              <a:effectLst/>
              <a:latin typeface="+mn-lt"/>
              <a:ea typeface="Times New Roman"/>
              <a:cs typeface="+mn-cs"/>
            </a:rPr>
            <a:t>Ongoing Research</a:t>
          </a:r>
          <a:r>
            <a:rPr lang="en-US" sz="900" b="0" i="1" baseline="0">
              <a:solidFill>
                <a:schemeClr val="tx1"/>
              </a:solidFill>
              <a:effectLst/>
              <a:latin typeface="+mn-lt"/>
              <a:ea typeface="Times New Roman"/>
              <a:cs typeface="+mn-cs"/>
            </a:rPr>
            <a:t> </a:t>
          </a:r>
        </a:p>
        <a:p>
          <a:pPr marL="0" marR="0">
            <a:spcAft>
              <a:spcPts val="1000"/>
            </a:spcAft>
          </a:pPr>
          <a:r>
            <a:rPr lang="en-US" sz="900" b="0">
              <a:solidFill>
                <a:schemeClr val="tx1"/>
              </a:solidFill>
              <a:effectLst/>
              <a:latin typeface="+mn-lt"/>
              <a:ea typeface="Times New Roman"/>
              <a:cs typeface="+mn-cs"/>
            </a:rPr>
            <a:t>The climate survey is just one component of EAB's ongoing work addressing campus</a:t>
          </a:r>
          <a:r>
            <a:rPr lang="en-US" sz="900" b="0" baseline="0">
              <a:solidFill>
                <a:schemeClr val="tx1"/>
              </a:solidFill>
              <a:effectLst/>
              <a:latin typeface="+mn-lt"/>
              <a:ea typeface="Times New Roman"/>
              <a:cs typeface="+mn-cs"/>
            </a:rPr>
            <a:t> </a:t>
          </a:r>
          <a:r>
            <a:rPr lang="en-US" sz="900" b="0">
              <a:solidFill>
                <a:schemeClr val="tx1"/>
              </a:solidFill>
              <a:effectLst/>
              <a:latin typeface="+mn-lt"/>
              <a:ea typeface="Times New Roman"/>
              <a:cs typeface="+mn-cs"/>
            </a:rPr>
            <a:t>sexual violence. Recent work</a:t>
          </a:r>
          <a:r>
            <a:rPr lang="en-US" sz="900" b="0" baseline="0">
              <a:solidFill>
                <a:schemeClr val="tx1"/>
              </a:solidFill>
              <a:effectLst/>
              <a:latin typeface="+mn-lt"/>
              <a:ea typeface="Times New Roman"/>
              <a:cs typeface="+mn-cs"/>
            </a:rPr>
            <a:t> from the Student Affairs Forum includes topics like prevention programming, building an effective university infrastructure, and campus reporting. </a:t>
          </a:r>
          <a:r>
            <a:rPr lang="en-US" sz="900" b="0">
              <a:solidFill>
                <a:schemeClr val="tx1"/>
              </a:solidFill>
              <a:effectLst/>
              <a:latin typeface="+mn-lt"/>
              <a:ea typeface="Times New Roman"/>
              <a:cs typeface="+mn-cs"/>
            </a:rPr>
            <a:t>You can access</a:t>
          </a:r>
          <a:r>
            <a:rPr lang="en-US" sz="900" b="0" baseline="0">
              <a:solidFill>
                <a:schemeClr val="tx1"/>
              </a:solidFill>
              <a:effectLst/>
              <a:latin typeface="+mn-lt"/>
              <a:ea typeface="Times New Roman"/>
              <a:cs typeface="+mn-cs"/>
            </a:rPr>
            <a:t> full white papers, studies, implementation toolkits, and archived </a:t>
          </a:r>
          <a:r>
            <a:rPr lang="en-US" sz="900" b="0">
              <a:solidFill>
                <a:schemeClr val="tx1"/>
              </a:solidFill>
              <a:effectLst/>
              <a:latin typeface="+mn-lt"/>
              <a:ea typeface="Times New Roman"/>
              <a:cs typeface="+mn-cs"/>
            </a:rPr>
            <a:t>webconferences about these topics at eab.com. </a:t>
          </a:r>
        </a:p>
        <a:p>
          <a:pPr marL="0" marR="0">
            <a:spcAft>
              <a:spcPts val="1000"/>
            </a:spcAft>
          </a:pPr>
          <a:r>
            <a:rPr lang="en-US" sz="900" b="0" i="1">
              <a:solidFill>
                <a:schemeClr val="tx1"/>
              </a:solidFill>
              <a:effectLst/>
              <a:latin typeface="+mn-lt"/>
              <a:ea typeface="Times New Roman"/>
              <a:cs typeface="+mn-cs"/>
            </a:rPr>
            <a:t>Additional Resources </a:t>
          </a:r>
        </a:p>
        <a:p>
          <a:pPr marL="0" marR="0">
            <a:spcAft>
              <a:spcPts val="1000"/>
            </a:spcAft>
          </a:pPr>
          <a:r>
            <a:rPr lang="en-US" sz="900" b="0">
              <a:solidFill>
                <a:schemeClr val="tx1"/>
              </a:solidFill>
              <a:effectLst/>
              <a:latin typeface="+mn-lt"/>
              <a:ea typeface="Times New Roman"/>
              <a:cs typeface="+mn-cs"/>
            </a:rPr>
            <a:t>The</a:t>
          </a:r>
          <a:r>
            <a:rPr lang="en-US" sz="900" b="0" baseline="0">
              <a:solidFill>
                <a:schemeClr val="tx1"/>
              </a:solidFill>
              <a:effectLst/>
              <a:latin typeface="+mn-lt"/>
              <a:ea typeface="Times New Roman"/>
              <a:cs typeface="+mn-cs"/>
            </a:rPr>
            <a:t> </a:t>
          </a:r>
          <a:r>
            <a:rPr lang="en-US" sz="900" b="0">
              <a:solidFill>
                <a:schemeClr val="tx1"/>
              </a:solidFill>
              <a:effectLst/>
              <a:latin typeface="+mn-lt"/>
              <a:ea typeface="Times New Roman"/>
              <a:cs typeface="+mn-cs"/>
            </a:rPr>
            <a:t>Sexual Violence Prevention and Response Resource Hub is an</a:t>
          </a:r>
          <a:r>
            <a:rPr lang="en-US" sz="900" b="0" baseline="0">
              <a:solidFill>
                <a:schemeClr val="tx1"/>
              </a:solidFill>
              <a:effectLst/>
              <a:latin typeface="+mn-lt"/>
              <a:ea typeface="Times New Roman"/>
              <a:cs typeface="+mn-cs"/>
            </a:rPr>
            <a:t> online </a:t>
          </a:r>
          <a:r>
            <a:rPr lang="en-US" sz="900" b="0">
              <a:solidFill>
                <a:schemeClr val="tx1"/>
              </a:solidFill>
              <a:effectLst/>
              <a:latin typeface="+mn-lt"/>
              <a:ea typeface="Times New Roman"/>
              <a:cs typeface="+mn-cs"/>
            </a:rPr>
            <a:t>repository of guidance documents, tools, and resources from EAB and others that provide promising practices to effectively address sexual violence on campus. You can access the hub on eab.com.</a:t>
          </a:r>
          <a:endParaRPr lang="en-US" sz="900">
            <a:solidFill>
              <a:schemeClr val="tx1"/>
            </a:solidFill>
            <a:effectLst/>
            <a:latin typeface="+mn-lt"/>
            <a:ea typeface="Times New Roman"/>
            <a:cs typeface="+mn-cs"/>
          </a:endParaRPr>
        </a:p>
        <a:p>
          <a:pPr marL="0" marR="0">
            <a:spcAft>
              <a:spcPts val="1000"/>
            </a:spcAft>
          </a:pPr>
          <a:r>
            <a:rPr lang="en-US" sz="900">
              <a:solidFill>
                <a:schemeClr val="tx1"/>
              </a:solidFill>
              <a:effectLst/>
              <a:latin typeface="+mn-lt"/>
              <a:ea typeface="Times New Roman"/>
              <a:cs typeface="+mn-cs"/>
            </a:rPr>
            <a:t> </a:t>
          </a:r>
        </a:p>
        <a:p>
          <a:pPr marL="0" marR="0">
            <a:spcAft>
              <a:spcPts val="1000"/>
            </a:spcAft>
          </a:pPr>
          <a:r>
            <a:rPr lang="en-US" sz="900">
              <a:solidFill>
                <a:schemeClr val="tx1"/>
              </a:solidFill>
              <a:effectLst/>
              <a:latin typeface="+mn-lt"/>
              <a:ea typeface="Times New Roman"/>
              <a:cs typeface="+mn-cs"/>
            </a:rPr>
            <a:t> </a:t>
          </a:r>
        </a:p>
        <a:p>
          <a:pPr marL="0" marR="0">
            <a:spcAft>
              <a:spcPts val="1000"/>
            </a:spcAft>
          </a:pPr>
          <a:endParaRPr lang="en-US" sz="900">
            <a:solidFill>
              <a:schemeClr val="tx1"/>
            </a:solidFill>
            <a:effectLst/>
            <a:latin typeface="+mn-lt"/>
            <a:ea typeface="Times New Roman"/>
            <a:cs typeface="+mn-cs"/>
          </a:endParaRPr>
        </a:p>
      </xdr:txBody>
    </xdr:sp>
    <xdr:clientData/>
  </xdr:twoCellAnchor>
  <xdr:twoCellAnchor>
    <xdr:from>
      <xdr:col>16</xdr:col>
      <xdr:colOff>837239</xdr:colOff>
      <xdr:row>3</xdr:row>
      <xdr:rowOff>10023</xdr:rowOff>
    </xdr:from>
    <xdr:to>
      <xdr:col>16</xdr:col>
      <xdr:colOff>1108911</xdr:colOff>
      <xdr:row>4</xdr:row>
      <xdr:rowOff>1546</xdr:rowOff>
    </xdr:to>
    <xdr:grpSp>
      <xdr:nvGrpSpPr>
        <xdr:cNvPr id="12" name="Group 11"/>
        <xdr:cNvGrpSpPr/>
      </xdr:nvGrpSpPr>
      <xdr:grpSpPr bwMode="gray">
        <a:xfrm>
          <a:off x="13452572" y="1248273"/>
          <a:ext cx="271672" cy="182023"/>
          <a:chOff x="5569224" y="1247744"/>
          <a:chExt cx="271672" cy="181522"/>
        </a:xfrm>
      </xdr:grpSpPr>
      <xdr:sp macro="" textlink="">
        <xdr:nvSpPr>
          <xdr:cNvPr id="13" name="Rectangle 12"/>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14" name="Round Same Side Corner Rectangle 13"/>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15" name="Group 14"/>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16" name="Freeform 15"/>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17" name="Freeform 16"/>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15</xdr:col>
      <xdr:colOff>463063</xdr:colOff>
      <xdr:row>0</xdr:row>
      <xdr:rowOff>509016</xdr:rowOff>
    </xdr:from>
    <xdr:to>
      <xdr:col>16</xdr:col>
      <xdr:colOff>1100328</xdr:colOff>
      <xdr:row>0</xdr:row>
      <xdr:rowOff>694944</xdr:rowOff>
    </xdr:to>
    <xdr:sp macro="" textlink="">
      <xdr:nvSpPr>
        <xdr:cNvPr id="27" name="TextBox 26"/>
        <xdr:cNvSpPr txBox="1"/>
      </xdr:nvSpPr>
      <xdr:spPr bwMode="gray">
        <a:xfrm>
          <a:off x="12320955" y="509016"/>
          <a:ext cx="1393404" cy="18592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©2017 EAB • All Rights Reserved</a:t>
          </a:r>
        </a:p>
      </xdr:txBody>
    </xdr:sp>
    <xdr:clientData/>
  </xdr:twoCellAnchor>
  <xdr:twoCellAnchor>
    <xdr:from>
      <xdr:col>0</xdr:col>
      <xdr:colOff>0</xdr:colOff>
      <xdr:row>2</xdr:row>
      <xdr:rowOff>0</xdr:rowOff>
    </xdr:from>
    <xdr:to>
      <xdr:col>1</xdr:col>
      <xdr:colOff>33061</xdr:colOff>
      <xdr:row>29</xdr:row>
      <xdr:rowOff>84604</xdr:rowOff>
    </xdr:to>
    <xdr:grpSp>
      <xdr:nvGrpSpPr>
        <xdr:cNvPr id="35" name="Group 34"/>
        <xdr:cNvGrpSpPr/>
      </xdr:nvGrpSpPr>
      <xdr:grpSpPr>
        <a:xfrm>
          <a:off x="0" y="1047750"/>
          <a:ext cx="1842811" cy="5482104"/>
          <a:chOff x="0" y="1053548"/>
          <a:chExt cx="1839001" cy="5228104"/>
        </a:xfrm>
      </xdr:grpSpPr>
      <xdr:grpSp>
        <xdr:nvGrpSpPr>
          <xdr:cNvPr id="36" name="Group 35"/>
          <xdr:cNvGrpSpPr/>
        </xdr:nvGrpSpPr>
        <xdr:grpSpPr>
          <a:xfrm>
            <a:off x="0" y="1053548"/>
            <a:ext cx="1839001" cy="4920136"/>
            <a:chOff x="0" y="1052763"/>
            <a:chExt cx="1784684" cy="5060111"/>
          </a:xfrm>
        </xdr:grpSpPr>
        <xdr:sp macro="" textlink="">
          <xdr:nvSpPr>
            <xdr:cNvPr id="38" name="TextBox 37"/>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39" name="TextBox 38">
              <a:hlinkClick xmlns:r="http://schemas.openxmlformats.org/officeDocument/2006/relationships" r:id="rId2"/>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40" name="TextBox 39">
              <a:hlinkClick xmlns:r="http://schemas.openxmlformats.org/officeDocument/2006/relationships" r:id="rId3"/>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41" name="TextBox 40">
              <a:hlinkClick xmlns:r="http://schemas.openxmlformats.org/officeDocument/2006/relationships" r:id="rId4"/>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42" name="TextBox 41">
              <a:hlinkClick xmlns:r="http://schemas.openxmlformats.org/officeDocument/2006/relationships" r:id="rId5"/>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43" name="TextBox 42">
              <a:hlinkClick xmlns:r="http://schemas.openxmlformats.org/officeDocument/2006/relationships" r:id="rId6"/>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44" name="TextBox 43">
              <a:hlinkClick xmlns:r="http://schemas.openxmlformats.org/officeDocument/2006/relationships" r:id="rId7"/>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46" name="TextBox 45">
              <a:hlinkClick xmlns:r="http://schemas.openxmlformats.org/officeDocument/2006/relationships" r:id="rId8"/>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47" name="TextBox 46">
              <a:hlinkClick xmlns:r="http://schemas.openxmlformats.org/officeDocument/2006/relationships" r:id="rId9"/>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48" name="TextBox 47">
              <a:hlinkClick xmlns:r="http://schemas.openxmlformats.org/officeDocument/2006/relationships" r:id="rId10"/>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49" name="TextBox 48">
              <a:hlinkClick xmlns:r="http://schemas.openxmlformats.org/officeDocument/2006/relationships" r:id="rId11"/>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50" name="TextBox 49">
              <a:hlinkClick xmlns:r="http://schemas.openxmlformats.org/officeDocument/2006/relationships" r:id="rId12"/>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51" name="TextBox 50">
              <a:hlinkClick xmlns:r="http://schemas.openxmlformats.org/officeDocument/2006/relationships" r:id="rId13"/>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sp macro="" textlink="">
        <xdr:nvSpPr>
          <xdr:cNvPr id="37" name="TextBox 36">
            <a:hlinkClick xmlns:r="http://schemas.openxmlformats.org/officeDocument/2006/relationships" r:id="rId14"/>
          </xdr:cNvPr>
          <xdr:cNvSpPr txBox="1"/>
        </xdr:nvSpPr>
        <xdr:spPr bwMode="gray">
          <a:xfrm>
            <a:off x="0" y="6008326"/>
            <a:ext cx="1839001" cy="27332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grpSp>
    <xdr:clientData/>
  </xdr:twoCellAnchor>
  <xdr:twoCellAnchor>
    <xdr:from>
      <xdr:col>15</xdr:col>
      <xdr:colOff>687916</xdr:colOff>
      <xdr:row>34</xdr:row>
      <xdr:rowOff>190499</xdr:rowOff>
    </xdr:from>
    <xdr:to>
      <xdr:col>17</xdr:col>
      <xdr:colOff>0</xdr:colOff>
      <xdr:row>36</xdr:row>
      <xdr:rowOff>105832</xdr:rowOff>
    </xdr:to>
    <xdr:sp macro="" textlink="">
      <xdr:nvSpPr>
        <xdr:cNvPr id="20" name="TextBox 19">
          <a:hlinkClick xmlns:r="http://schemas.openxmlformats.org/officeDocument/2006/relationships" r:id="rId9"/>
        </xdr:cNvPr>
        <xdr:cNvSpPr txBox="1"/>
      </xdr:nvSpPr>
      <xdr:spPr bwMode="gray">
        <a:xfrm>
          <a:off x="12551833" y="7588249"/>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NEXT &gt;&gt;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2007</xdr:colOff>
      <xdr:row>2</xdr:row>
      <xdr:rowOff>185815</xdr:rowOff>
    </xdr:from>
    <xdr:to>
      <xdr:col>2</xdr:col>
      <xdr:colOff>2320941</xdr:colOff>
      <xdr:row>9</xdr:row>
      <xdr:rowOff>100263</xdr:rowOff>
    </xdr:to>
    <xdr:grpSp>
      <xdr:nvGrpSpPr>
        <xdr:cNvPr id="2" name="Group 1"/>
        <xdr:cNvGrpSpPr/>
      </xdr:nvGrpSpPr>
      <xdr:grpSpPr>
        <a:xfrm>
          <a:off x="2097507" y="1233565"/>
          <a:ext cx="2318934" cy="1311448"/>
          <a:chOff x="1982707" y="1198475"/>
          <a:chExt cx="2323446" cy="1308106"/>
        </a:xfrm>
      </xdr:grpSpPr>
      <xdr:sp macro="" textlink="">
        <xdr:nvSpPr>
          <xdr:cNvPr id="3" name="Line Callout 2 (No Border) 86"/>
          <xdr:cNvSpPr/>
        </xdr:nvSpPr>
        <xdr:spPr bwMode="gray">
          <a:xfrm>
            <a:off x="1982707" y="1198475"/>
            <a:ext cx="2318586" cy="1308106"/>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 </a:t>
            </a:r>
            <a:endParaRPr lang="en-US" sz="1200">
              <a:solidFill>
                <a:srgbClr val="7030A0"/>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Nine survey respondents who had a partner indicated experiencing some form of intimate partner violence.</a:t>
            </a:r>
          </a:p>
        </xdr:txBody>
      </xdr:sp>
      <xdr:grpSp>
        <xdr:nvGrpSpPr>
          <xdr:cNvPr id="4" name="Group 3"/>
          <xdr:cNvGrpSpPr/>
        </xdr:nvGrpSpPr>
        <xdr:grpSpPr bwMode="gray">
          <a:xfrm>
            <a:off x="4028761" y="1202174"/>
            <a:ext cx="277392" cy="175673"/>
            <a:chOff x="5569224" y="1247744"/>
            <a:chExt cx="271672" cy="181522"/>
          </a:xfrm>
        </xdr:grpSpPr>
        <xdr:sp macro="" textlink="">
          <xdr:nvSpPr>
            <xdr:cNvPr id="5" name="Rectangle 4"/>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6" name="Round Same Side Corner Rectangle 5"/>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7" name="Group 6"/>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8" name="Freeform 7"/>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9" name="Freeform 8"/>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grpSp>
    <xdr:clientData/>
  </xdr:twoCellAnchor>
  <xdr:twoCellAnchor>
    <xdr:from>
      <xdr:col>7</xdr:col>
      <xdr:colOff>363288</xdr:colOff>
      <xdr:row>2</xdr:row>
      <xdr:rowOff>175788</xdr:rowOff>
    </xdr:from>
    <xdr:to>
      <xdr:col>10</xdr:col>
      <xdr:colOff>716585</xdr:colOff>
      <xdr:row>19</xdr:row>
      <xdr:rowOff>10024</xdr:rowOff>
    </xdr:to>
    <xdr:sp macro="" textlink="">
      <xdr:nvSpPr>
        <xdr:cNvPr id="10" name="Line Callout 2 (No Border) 86"/>
        <xdr:cNvSpPr/>
      </xdr:nvSpPr>
      <xdr:spPr bwMode="gray">
        <a:xfrm>
          <a:off x="8113630" y="1228551"/>
          <a:ext cx="3511587" cy="3152947"/>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Interpret This Chart </a:t>
          </a:r>
          <a:endParaRPr lang="en-US" sz="1200" b="0" kern="0">
            <a:solidFill>
              <a:schemeClr val="tx1"/>
            </a:solidFill>
            <a:effectLst/>
            <a:latin typeface="Times New Roman"/>
            <a:ea typeface="Times New Roman"/>
            <a:cs typeface="+mn-cs"/>
          </a:endParaRPr>
        </a:p>
        <a:p>
          <a:pPr marL="0" marR="0">
            <a:spcAft>
              <a:spcPts val="1000"/>
            </a:spcAft>
          </a:pPr>
          <a:r>
            <a:rPr lang="en-US" sz="900" baseline="0">
              <a:solidFill>
                <a:schemeClr val="tx1"/>
              </a:solidFill>
              <a:effectLst/>
              <a:ea typeface="Times New Roman"/>
            </a:rPr>
            <a:t>Respondents </a:t>
          </a:r>
          <a:r>
            <a:rPr lang="en-US" sz="900">
              <a:solidFill>
                <a:schemeClr val="tx1"/>
              </a:solidFill>
              <a:effectLst/>
              <a:ea typeface="Times New Roman"/>
            </a:rPr>
            <a:t>were asked </a:t>
          </a:r>
          <a:r>
            <a:rPr lang="en-US" sz="900" baseline="0">
              <a:solidFill>
                <a:schemeClr val="tx1"/>
              </a:solidFill>
              <a:effectLst/>
              <a:ea typeface="Times New Roman"/>
            </a:rPr>
            <a:t>if their casual, steady, or serious dating or intimate partner had done any of the following: </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Slapped you</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Pushed or shoved you</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Hit you with a fist or something hard </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Kicked you</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Hurt you by pulling your hair </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Slammed you against something</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Tried to hurt you by choking of suffocating you</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Beaten you</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Burned you on purpose</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Used a knife, gun, or other weapon on you</a:t>
          </a:r>
        </a:p>
      </xdr:txBody>
    </xdr:sp>
    <xdr:clientData/>
  </xdr:twoCellAnchor>
  <xdr:twoCellAnchor>
    <xdr:from>
      <xdr:col>2</xdr:col>
      <xdr:colOff>2492783</xdr:colOff>
      <xdr:row>2</xdr:row>
      <xdr:rowOff>185814</xdr:rowOff>
    </xdr:from>
    <xdr:to>
      <xdr:col>7</xdr:col>
      <xdr:colOff>186730</xdr:colOff>
      <xdr:row>19</xdr:row>
      <xdr:rowOff>20052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132099</xdr:colOff>
      <xdr:row>0</xdr:row>
      <xdr:rowOff>133882</xdr:rowOff>
    </xdr:from>
    <xdr:to>
      <xdr:col>0</xdr:col>
      <xdr:colOff>1561963</xdr:colOff>
      <xdr:row>0</xdr:row>
      <xdr:rowOff>682522</xdr:rowOff>
    </xdr:to>
    <xdr:pic>
      <xdr:nvPicPr>
        <xdr:cNvPr id="17" name="Picture 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099" y="133882"/>
          <a:ext cx="1429864" cy="548640"/>
        </a:xfrm>
        <a:prstGeom prst="rect">
          <a:avLst/>
        </a:prstGeom>
      </xdr:spPr>
    </xdr:pic>
    <xdr:clientData/>
  </xdr:twoCellAnchor>
  <xdr:twoCellAnchor>
    <xdr:from>
      <xdr:col>10</xdr:col>
      <xdr:colOff>458113</xdr:colOff>
      <xdr:row>2</xdr:row>
      <xdr:rowOff>175788</xdr:rowOff>
    </xdr:from>
    <xdr:to>
      <xdr:col>10</xdr:col>
      <xdr:colOff>716585</xdr:colOff>
      <xdr:row>3</xdr:row>
      <xdr:rowOff>172556</xdr:rowOff>
    </xdr:to>
    <xdr:grpSp>
      <xdr:nvGrpSpPr>
        <xdr:cNvPr id="37" name="Group 36"/>
        <xdr:cNvGrpSpPr/>
      </xdr:nvGrpSpPr>
      <xdr:grpSpPr bwMode="gray">
        <a:xfrm>
          <a:off x="11433030" y="1223538"/>
          <a:ext cx="258472" cy="187268"/>
          <a:chOff x="3003586" y="2661522"/>
          <a:chExt cx="271672" cy="181522"/>
        </a:xfrm>
      </xdr:grpSpPr>
      <xdr:sp macro="" textlink="">
        <xdr:nvSpPr>
          <xdr:cNvPr id="38" name="Rectangle 37"/>
          <xdr:cNvSpPr/>
        </xdr:nvSpPr>
        <xdr:spPr bwMode="gray">
          <a:xfrm>
            <a:off x="3003586" y="2661522"/>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39" name="Round Same Side Corner Rectangle 38"/>
          <xdr:cNvSpPr/>
        </xdr:nvSpPr>
        <xdr:spPr bwMode="gray">
          <a:xfrm rot="10800000">
            <a:off x="3003586" y="2661522"/>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40" name="Freeform 39"/>
          <xdr:cNvSpPr>
            <a:spLocks noEditPoints="1"/>
          </xdr:cNvSpPr>
        </xdr:nvSpPr>
        <xdr:spPr bwMode="gray">
          <a:xfrm>
            <a:off x="3063140" y="2687023"/>
            <a:ext cx="94663" cy="130521"/>
          </a:xfrm>
          <a:custGeom>
            <a:avLst/>
            <a:gdLst>
              <a:gd name="T0" fmla="*/ 1513 w 2373"/>
              <a:gd name="T1" fmla="*/ 3368 h 3368"/>
              <a:gd name="T2" fmla="*/ 1182 w 2373"/>
              <a:gd name="T3" fmla="*/ 0 h 3368"/>
              <a:gd name="T4" fmla="*/ 1441 w 2373"/>
              <a:gd name="T5" fmla="*/ 18 h 3368"/>
              <a:gd name="T6" fmla="*/ 1672 w 2373"/>
              <a:gd name="T7" fmla="*/ 71 h 3368"/>
              <a:gd name="T8" fmla="*/ 1876 w 2373"/>
              <a:gd name="T9" fmla="*/ 162 h 3368"/>
              <a:gd name="T10" fmla="*/ 2051 w 2373"/>
              <a:gd name="T11" fmla="*/ 288 h 3368"/>
              <a:gd name="T12" fmla="*/ 2202 w 2373"/>
              <a:gd name="T13" fmla="*/ 452 h 3368"/>
              <a:gd name="T14" fmla="*/ 2307 w 2373"/>
              <a:gd name="T15" fmla="*/ 630 h 3368"/>
              <a:gd name="T16" fmla="*/ 2362 w 2373"/>
              <a:gd name="T17" fmla="*/ 822 h 3368"/>
              <a:gd name="T18" fmla="*/ 2369 w 2373"/>
              <a:gd name="T19" fmla="*/ 1028 h 3368"/>
              <a:gd name="T20" fmla="*/ 2320 w 2373"/>
              <a:gd name="T21" fmla="*/ 1229 h 3368"/>
              <a:gd name="T22" fmla="*/ 2231 w 2373"/>
              <a:gd name="T23" fmla="*/ 1393 h 3368"/>
              <a:gd name="T24" fmla="*/ 2133 w 2373"/>
              <a:gd name="T25" fmla="*/ 1513 h 3368"/>
              <a:gd name="T26" fmla="*/ 1995 w 2373"/>
              <a:gd name="T27" fmla="*/ 1653 h 3368"/>
              <a:gd name="T28" fmla="*/ 1817 w 2373"/>
              <a:gd name="T29" fmla="*/ 1814 h 3368"/>
              <a:gd name="T30" fmla="*/ 1657 w 2373"/>
              <a:gd name="T31" fmla="*/ 1951 h 3368"/>
              <a:gd name="T32" fmla="*/ 1557 w 2373"/>
              <a:gd name="T33" fmla="*/ 2057 h 3368"/>
              <a:gd name="T34" fmla="*/ 1499 w 2373"/>
              <a:gd name="T35" fmla="*/ 2142 h 3368"/>
              <a:gd name="T36" fmla="*/ 1470 w 2373"/>
              <a:gd name="T37" fmla="*/ 2241 h 3368"/>
              <a:gd name="T38" fmla="*/ 1456 w 2373"/>
              <a:gd name="T39" fmla="*/ 2386 h 3368"/>
              <a:gd name="T40" fmla="*/ 880 w 2373"/>
              <a:gd name="T41" fmla="*/ 2509 h 3368"/>
              <a:gd name="T42" fmla="*/ 878 w 2373"/>
              <a:gd name="T43" fmla="*/ 2393 h 3368"/>
              <a:gd name="T44" fmla="*/ 880 w 2373"/>
              <a:gd name="T45" fmla="*/ 2277 h 3368"/>
              <a:gd name="T46" fmla="*/ 908 w 2373"/>
              <a:gd name="T47" fmla="*/ 2067 h 3368"/>
              <a:gd name="T48" fmla="*/ 970 w 2373"/>
              <a:gd name="T49" fmla="*/ 1892 h 3368"/>
              <a:gd name="T50" fmla="*/ 1066 w 2373"/>
              <a:gd name="T51" fmla="*/ 1749 h 3368"/>
              <a:gd name="T52" fmla="*/ 1213 w 2373"/>
              <a:gd name="T53" fmla="*/ 1593 h 3368"/>
              <a:gd name="T54" fmla="*/ 1393 w 2373"/>
              <a:gd name="T55" fmla="*/ 1439 h 3368"/>
              <a:gd name="T56" fmla="*/ 1526 w 2373"/>
              <a:gd name="T57" fmla="*/ 1326 h 3368"/>
              <a:gd name="T58" fmla="*/ 1619 w 2373"/>
              <a:gd name="T59" fmla="*/ 1241 h 3368"/>
              <a:gd name="T60" fmla="*/ 1671 w 2373"/>
              <a:gd name="T61" fmla="*/ 1185 h 3368"/>
              <a:gd name="T62" fmla="*/ 1734 w 2373"/>
              <a:gd name="T63" fmla="*/ 1068 h 3368"/>
              <a:gd name="T64" fmla="*/ 1755 w 2373"/>
              <a:gd name="T65" fmla="*/ 939 h 3368"/>
              <a:gd name="T66" fmla="*/ 1734 w 2373"/>
              <a:gd name="T67" fmla="*/ 807 h 3368"/>
              <a:gd name="T68" fmla="*/ 1672 w 2373"/>
              <a:gd name="T69" fmla="*/ 690 h 3368"/>
              <a:gd name="T70" fmla="*/ 1569 w 2373"/>
              <a:gd name="T71" fmla="*/ 589 h 3368"/>
              <a:gd name="T72" fmla="*/ 1434 w 2373"/>
              <a:gd name="T73" fmla="*/ 519 h 3368"/>
              <a:gd name="T74" fmla="*/ 1270 w 2373"/>
              <a:gd name="T75" fmla="*/ 489 h 3368"/>
              <a:gd name="T76" fmla="*/ 1093 w 2373"/>
              <a:gd name="T77" fmla="*/ 495 h 3368"/>
              <a:gd name="T78" fmla="*/ 938 w 2373"/>
              <a:gd name="T79" fmla="*/ 541 h 3368"/>
              <a:gd name="T80" fmla="*/ 806 w 2373"/>
              <a:gd name="T81" fmla="*/ 626 h 3368"/>
              <a:gd name="T82" fmla="*/ 698 w 2373"/>
              <a:gd name="T83" fmla="*/ 750 h 3368"/>
              <a:gd name="T84" fmla="*/ 619 w 2373"/>
              <a:gd name="T85" fmla="*/ 915 h 3368"/>
              <a:gd name="T86" fmla="*/ 0 w 2373"/>
              <a:gd name="T87" fmla="*/ 976 h 3368"/>
              <a:gd name="T88" fmla="*/ 35 w 2373"/>
              <a:gd name="T89" fmla="*/ 762 h 3368"/>
              <a:gd name="T90" fmla="*/ 115 w 2373"/>
              <a:gd name="T91" fmla="*/ 568 h 3368"/>
              <a:gd name="T92" fmla="*/ 238 w 2373"/>
              <a:gd name="T93" fmla="*/ 392 h 3368"/>
              <a:gd name="T94" fmla="*/ 404 w 2373"/>
              <a:gd name="T95" fmla="*/ 235 h 3368"/>
              <a:gd name="T96" fmla="*/ 602 w 2373"/>
              <a:gd name="T97" fmla="*/ 115 h 3368"/>
              <a:gd name="T98" fmla="*/ 831 w 2373"/>
              <a:gd name="T99" fmla="*/ 38 h 3368"/>
              <a:gd name="T100" fmla="*/ 1089 w 2373"/>
              <a:gd name="T101" fmla="*/ 2 h 3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373" h="3368">
                <a:moveTo>
                  <a:pt x="880" y="2729"/>
                </a:moveTo>
                <a:lnTo>
                  <a:pt x="1513" y="2729"/>
                </a:lnTo>
                <a:lnTo>
                  <a:pt x="1513" y="3368"/>
                </a:lnTo>
                <a:lnTo>
                  <a:pt x="880" y="3368"/>
                </a:lnTo>
                <a:lnTo>
                  <a:pt x="880" y="2729"/>
                </a:lnTo>
                <a:close/>
                <a:moveTo>
                  <a:pt x="1182" y="0"/>
                </a:moveTo>
                <a:lnTo>
                  <a:pt x="1271" y="2"/>
                </a:lnTo>
                <a:lnTo>
                  <a:pt x="1357" y="8"/>
                </a:lnTo>
                <a:lnTo>
                  <a:pt x="1441" y="18"/>
                </a:lnTo>
                <a:lnTo>
                  <a:pt x="1521" y="32"/>
                </a:lnTo>
                <a:lnTo>
                  <a:pt x="1598" y="50"/>
                </a:lnTo>
                <a:lnTo>
                  <a:pt x="1672" y="71"/>
                </a:lnTo>
                <a:lnTo>
                  <a:pt x="1743" y="98"/>
                </a:lnTo>
                <a:lnTo>
                  <a:pt x="1811" y="128"/>
                </a:lnTo>
                <a:lnTo>
                  <a:pt x="1876" y="162"/>
                </a:lnTo>
                <a:lnTo>
                  <a:pt x="1936" y="200"/>
                </a:lnTo>
                <a:lnTo>
                  <a:pt x="1995" y="242"/>
                </a:lnTo>
                <a:lnTo>
                  <a:pt x="2051" y="288"/>
                </a:lnTo>
                <a:lnTo>
                  <a:pt x="2106" y="341"/>
                </a:lnTo>
                <a:lnTo>
                  <a:pt x="2157" y="395"/>
                </a:lnTo>
                <a:lnTo>
                  <a:pt x="2202" y="452"/>
                </a:lnTo>
                <a:lnTo>
                  <a:pt x="2242" y="509"/>
                </a:lnTo>
                <a:lnTo>
                  <a:pt x="2277" y="568"/>
                </a:lnTo>
                <a:lnTo>
                  <a:pt x="2307" y="630"/>
                </a:lnTo>
                <a:lnTo>
                  <a:pt x="2330" y="692"/>
                </a:lnTo>
                <a:lnTo>
                  <a:pt x="2349" y="756"/>
                </a:lnTo>
                <a:lnTo>
                  <a:pt x="2362" y="822"/>
                </a:lnTo>
                <a:lnTo>
                  <a:pt x="2370" y="889"/>
                </a:lnTo>
                <a:lnTo>
                  <a:pt x="2373" y="957"/>
                </a:lnTo>
                <a:lnTo>
                  <a:pt x="2369" y="1028"/>
                </a:lnTo>
                <a:lnTo>
                  <a:pt x="2359" y="1096"/>
                </a:lnTo>
                <a:lnTo>
                  <a:pt x="2343" y="1163"/>
                </a:lnTo>
                <a:lnTo>
                  <a:pt x="2320" y="1229"/>
                </a:lnTo>
                <a:lnTo>
                  <a:pt x="2291" y="1294"/>
                </a:lnTo>
                <a:lnTo>
                  <a:pt x="2254" y="1357"/>
                </a:lnTo>
                <a:lnTo>
                  <a:pt x="2231" y="1393"/>
                </a:lnTo>
                <a:lnTo>
                  <a:pt x="2202" y="1431"/>
                </a:lnTo>
                <a:lnTo>
                  <a:pt x="2170" y="1471"/>
                </a:lnTo>
                <a:lnTo>
                  <a:pt x="2133" y="1513"/>
                </a:lnTo>
                <a:lnTo>
                  <a:pt x="2091" y="1557"/>
                </a:lnTo>
                <a:lnTo>
                  <a:pt x="2046" y="1604"/>
                </a:lnTo>
                <a:lnTo>
                  <a:pt x="1995" y="1653"/>
                </a:lnTo>
                <a:lnTo>
                  <a:pt x="1939" y="1704"/>
                </a:lnTo>
                <a:lnTo>
                  <a:pt x="1881" y="1757"/>
                </a:lnTo>
                <a:lnTo>
                  <a:pt x="1817" y="1814"/>
                </a:lnTo>
                <a:lnTo>
                  <a:pt x="1748" y="1872"/>
                </a:lnTo>
                <a:lnTo>
                  <a:pt x="1700" y="1913"/>
                </a:lnTo>
                <a:lnTo>
                  <a:pt x="1657" y="1951"/>
                </a:lnTo>
                <a:lnTo>
                  <a:pt x="1619" y="1988"/>
                </a:lnTo>
                <a:lnTo>
                  <a:pt x="1585" y="2024"/>
                </a:lnTo>
                <a:lnTo>
                  <a:pt x="1557" y="2057"/>
                </a:lnTo>
                <a:lnTo>
                  <a:pt x="1532" y="2087"/>
                </a:lnTo>
                <a:lnTo>
                  <a:pt x="1513" y="2116"/>
                </a:lnTo>
                <a:lnTo>
                  <a:pt x="1499" y="2142"/>
                </a:lnTo>
                <a:lnTo>
                  <a:pt x="1488" y="2170"/>
                </a:lnTo>
                <a:lnTo>
                  <a:pt x="1478" y="2203"/>
                </a:lnTo>
                <a:lnTo>
                  <a:pt x="1470" y="2241"/>
                </a:lnTo>
                <a:lnTo>
                  <a:pt x="1464" y="2285"/>
                </a:lnTo>
                <a:lnTo>
                  <a:pt x="1459" y="2333"/>
                </a:lnTo>
                <a:lnTo>
                  <a:pt x="1456" y="2386"/>
                </a:lnTo>
                <a:lnTo>
                  <a:pt x="1454" y="2445"/>
                </a:lnTo>
                <a:lnTo>
                  <a:pt x="1455" y="2509"/>
                </a:lnTo>
                <a:lnTo>
                  <a:pt x="880" y="2509"/>
                </a:lnTo>
                <a:lnTo>
                  <a:pt x="879" y="2463"/>
                </a:lnTo>
                <a:lnTo>
                  <a:pt x="879" y="2424"/>
                </a:lnTo>
                <a:lnTo>
                  <a:pt x="878" y="2393"/>
                </a:lnTo>
                <a:lnTo>
                  <a:pt x="878" y="2371"/>
                </a:lnTo>
                <a:lnTo>
                  <a:pt x="878" y="2356"/>
                </a:lnTo>
                <a:lnTo>
                  <a:pt x="880" y="2277"/>
                </a:lnTo>
                <a:lnTo>
                  <a:pt x="886" y="2203"/>
                </a:lnTo>
                <a:lnTo>
                  <a:pt x="895" y="2133"/>
                </a:lnTo>
                <a:lnTo>
                  <a:pt x="908" y="2067"/>
                </a:lnTo>
                <a:lnTo>
                  <a:pt x="925" y="2004"/>
                </a:lnTo>
                <a:lnTo>
                  <a:pt x="945" y="1946"/>
                </a:lnTo>
                <a:lnTo>
                  <a:pt x="970" y="1892"/>
                </a:lnTo>
                <a:lnTo>
                  <a:pt x="996" y="1846"/>
                </a:lnTo>
                <a:lnTo>
                  <a:pt x="1028" y="1798"/>
                </a:lnTo>
                <a:lnTo>
                  <a:pt x="1066" y="1749"/>
                </a:lnTo>
                <a:lnTo>
                  <a:pt x="1108" y="1698"/>
                </a:lnTo>
                <a:lnTo>
                  <a:pt x="1158" y="1647"/>
                </a:lnTo>
                <a:lnTo>
                  <a:pt x="1213" y="1593"/>
                </a:lnTo>
                <a:lnTo>
                  <a:pt x="1273" y="1539"/>
                </a:lnTo>
                <a:lnTo>
                  <a:pt x="1340" y="1483"/>
                </a:lnTo>
                <a:lnTo>
                  <a:pt x="1393" y="1439"/>
                </a:lnTo>
                <a:lnTo>
                  <a:pt x="1442" y="1398"/>
                </a:lnTo>
                <a:lnTo>
                  <a:pt x="1486" y="1360"/>
                </a:lnTo>
                <a:lnTo>
                  <a:pt x="1526" y="1326"/>
                </a:lnTo>
                <a:lnTo>
                  <a:pt x="1562" y="1294"/>
                </a:lnTo>
                <a:lnTo>
                  <a:pt x="1592" y="1267"/>
                </a:lnTo>
                <a:lnTo>
                  <a:pt x="1619" y="1241"/>
                </a:lnTo>
                <a:lnTo>
                  <a:pt x="1641" y="1220"/>
                </a:lnTo>
                <a:lnTo>
                  <a:pt x="1659" y="1200"/>
                </a:lnTo>
                <a:lnTo>
                  <a:pt x="1671" y="1185"/>
                </a:lnTo>
                <a:lnTo>
                  <a:pt x="1697" y="1147"/>
                </a:lnTo>
                <a:lnTo>
                  <a:pt x="1718" y="1108"/>
                </a:lnTo>
                <a:lnTo>
                  <a:pt x="1734" y="1068"/>
                </a:lnTo>
                <a:lnTo>
                  <a:pt x="1746" y="1026"/>
                </a:lnTo>
                <a:lnTo>
                  <a:pt x="1753" y="983"/>
                </a:lnTo>
                <a:lnTo>
                  <a:pt x="1755" y="939"/>
                </a:lnTo>
                <a:lnTo>
                  <a:pt x="1753" y="893"/>
                </a:lnTo>
                <a:lnTo>
                  <a:pt x="1746" y="849"/>
                </a:lnTo>
                <a:lnTo>
                  <a:pt x="1734" y="807"/>
                </a:lnTo>
                <a:lnTo>
                  <a:pt x="1718" y="766"/>
                </a:lnTo>
                <a:lnTo>
                  <a:pt x="1697" y="727"/>
                </a:lnTo>
                <a:lnTo>
                  <a:pt x="1672" y="690"/>
                </a:lnTo>
                <a:lnTo>
                  <a:pt x="1642" y="654"/>
                </a:lnTo>
                <a:lnTo>
                  <a:pt x="1607" y="619"/>
                </a:lnTo>
                <a:lnTo>
                  <a:pt x="1569" y="589"/>
                </a:lnTo>
                <a:lnTo>
                  <a:pt x="1527" y="561"/>
                </a:lnTo>
                <a:lnTo>
                  <a:pt x="1482" y="539"/>
                </a:lnTo>
                <a:lnTo>
                  <a:pt x="1434" y="519"/>
                </a:lnTo>
                <a:lnTo>
                  <a:pt x="1383" y="505"/>
                </a:lnTo>
                <a:lnTo>
                  <a:pt x="1328" y="495"/>
                </a:lnTo>
                <a:lnTo>
                  <a:pt x="1270" y="489"/>
                </a:lnTo>
                <a:lnTo>
                  <a:pt x="1210" y="487"/>
                </a:lnTo>
                <a:lnTo>
                  <a:pt x="1150" y="489"/>
                </a:lnTo>
                <a:lnTo>
                  <a:pt x="1093" y="495"/>
                </a:lnTo>
                <a:lnTo>
                  <a:pt x="1039" y="506"/>
                </a:lnTo>
                <a:lnTo>
                  <a:pt x="988" y="522"/>
                </a:lnTo>
                <a:lnTo>
                  <a:pt x="938" y="541"/>
                </a:lnTo>
                <a:lnTo>
                  <a:pt x="892" y="564"/>
                </a:lnTo>
                <a:lnTo>
                  <a:pt x="847" y="593"/>
                </a:lnTo>
                <a:lnTo>
                  <a:pt x="806" y="626"/>
                </a:lnTo>
                <a:lnTo>
                  <a:pt x="766" y="662"/>
                </a:lnTo>
                <a:lnTo>
                  <a:pt x="731" y="704"/>
                </a:lnTo>
                <a:lnTo>
                  <a:pt x="698" y="750"/>
                </a:lnTo>
                <a:lnTo>
                  <a:pt x="668" y="800"/>
                </a:lnTo>
                <a:lnTo>
                  <a:pt x="642" y="855"/>
                </a:lnTo>
                <a:lnTo>
                  <a:pt x="619" y="915"/>
                </a:lnTo>
                <a:lnTo>
                  <a:pt x="599" y="980"/>
                </a:lnTo>
                <a:lnTo>
                  <a:pt x="582" y="1048"/>
                </a:lnTo>
                <a:lnTo>
                  <a:pt x="0" y="976"/>
                </a:lnTo>
                <a:lnTo>
                  <a:pt x="7" y="902"/>
                </a:lnTo>
                <a:lnTo>
                  <a:pt x="19" y="832"/>
                </a:lnTo>
                <a:lnTo>
                  <a:pt x="35" y="762"/>
                </a:lnTo>
                <a:lnTo>
                  <a:pt x="58" y="696"/>
                </a:lnTo>
                <a:lnTo>
                  <a:pt x="84" y="631"/>
                </a:lnTo>
                <a:lnTo>
                  <a:pt x="115" y="568"/>
                </a:lnTo>
                <a:lnTo>
                  <a:pt x="151" y="507"/>
                </a:lnTo>
                <a:lnTo>
                  <a:pt x="192" y="448"/>
                </a:lnTo>
                <a:lnTo>
                  <a:pt x="238" y="392"/>
                </a:lnTo>
                <a:lnTo>
                  <a:pt x="288" y="337"/>
                </a:lnTo>
                <a:lnTo>
                  <a:pt x="344" y="285"/>
                </a:lnTo>
                <a:lnTo>
                  <a:pt x="404" y="235"/>
                </a:lnTo>
                <a:lnTo>
                  <a:pt x="467" y="190"/>
                </a:lnTo>
                <a:lnTo>
                  <a:pt x="533" y="150"/>
                </a:lnTo>
                <a:lnTo>
                  <a:pt x="602" y="115"/>
                </a:lnTo>
                <a:lnTo>
                  <a:pt x="675" y="85"/>
                </a:lnTo>
                <a:lnTo>
                  <a:pt x="752" y="59"/>
                </a:lnTo>
                <a:lnTo>
                  <a:pt x="831" y="38"/>
                </a:lnTo>
                <a:lnTo>
                  <a:pt x="914" y="21"/>
                </a:lnTo>
                <a:lnTo>
                  <a:pt x="1000" y="9"/>
                </a:lnTo>
                <a:lnTo>
                  <a:pt x="1089" y="2"/>
                </a:lnTo>
                <a:lnTo>
                  <a:pt x="1182" y="0"/>
                </a:lnTo>
                <a:close/>
              </a:path>
            </a:pathLst>
          </a:custGeom>
          <a:solidFill>
            <a:schemeClr val="bg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endParaRPr lang="en-US"/>
          </a:p>
        </xdr:txBody>
      </xdr:sp>
    </xdr:grpSp>
    <xdr:clientData/>
  </xdr:twoCellAnchor>
  <xdr:twoCellAnchor>
    <xdr:from>
      <xdr:col>10</xdr:col>
      <xdr:colOff>1086678</xdr:colOff>
      <xdr:row>0</xdr:row>
      <xdr:rowOff>536713</xdr:rowOff>
    </xdr:from>
    <xdr:to>
      <xdr:col>11</xdr:col>
      <xdr:colOff>1925</xdr:colOff>
      <xdr:row>0</xdr:row>
      <xdr:rowOff>722641</xdr:rowOff>
    </xdr:to>
    <xdr:sp macro="" textlink="">
      <xdr:nvSpPr>
        <xdr:cNvPr id="56" name="TextBox 55"/>
        <xdr:cNvSpPr txBox="1"/>
      </xdr:nvSpPr>
      <xdr:spPr bwMode="gray">
        <a:xfrm>
          <a:off x="11999843" y="536713"/>
          <a:ext cx="1393404" cy="18592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©2017 EAB • All Rights Reserved</a:t>
          </a:r>
        </a:p>
      </xdr:txBody>
    </xdr:sp>
    <xdr:clientData/>
  </xdr:twoCellAnchor>
  <xdr:twoCellAnchor>
    <xdr:from>
      <xdr:col>0</xdr:col>
      <xdr:colOff>0</xdr:colOff>
      <xdr:row>2</xdr:row>
      <xdr:rowOff>0</xdr:rowOff>
    </xdr:from>
    <xdr:to>
      <xdr:col>1</xdr:col>
      <xdr:colOff>33061</xdr:colOff>
      <xdr:row>28</xdr:row>
      <xdr:rowOff>158687</xdr:rowOff>
    </xdr:to>
    <xdr:grpSp>
      <xdr:nvGrpSpPr>
        <xdr:cNvPr id="23" name="Group 22"/>
        <xdr:cNvGrpSpPr/>
      </xdr:nvGrpSpPr>
      <xdr:grpSpPr>
        <a:xfrm>
          <a:off x="0" y="1047750"/>
          <a:ext cx="1842811" cy="5482104"/>
          <a:chOff x="0" y="1053548"/>
          <a:chExt cx="1839001" cy="5228104"/>
        </a:xfrm>
      </xdr:grpSpPr>
      <xdr:grpSp>
        <xdr:nvGrpSpPr>
          <xdr:cNvPr id="24" name="Group 23"/>
          <xdr:cNvGrpSpPr/>
        </xdr:nvGrpSpPr>
        <xdr:grpSpPr>
          <a:xfrm>
            <a:off x="0" y="1053548"/>
            <a:ext cx="1839001" cy="4920136"/>
            <a:chOff x="0" y="1052763"/>
            <a:chExt cx="1784684" cy="5060111"/>
          </a:xfrm>
        </xdr:grpSpPr>
        <xdr:sp macro="" textlink="">
          <xdr:nvSpPr>
            <xdr:cNvPr id="26" name="TextBox 25"/>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27" name="TextBox 26">
              <a:hlinkClick xmlns:r="http://schemas.openxmlformats.org/officeDocument/2006/relationships" r:id="rId3"/>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28" name="TextBox 27">
              <a:hlinkClick xmlns:r="http://schemas.openxmlformats.org/officeDocument/2006/relationships" r:id="rId4"/>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29" name="TextBox 28">
              <a:hlinkClick xmlns:r="http://schemas.openxmlformats.org/officeDocument/2006/relationships" r:id="rId5"/>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30" name="TextBox 29">
              <a:hlinkClick xmlns:r="http://schemas.openxmlformats.org/officeDocument/2006/relationships" r:id="rId6"/>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31" name="TextBox 30">
              <a:hlinkClick xmlns:r="http://schemas.openxmlformats.org/officeDocument/2006/relationships" r:id="rId7"/>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32" name="TextBox 31">
              <a:hlinkClick xmlns:r="http://schemas.openxmlformats.org/officeDocument/2006/relationships" r:id="rId8"/>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33" name="TextBox 32">
              <a:hlinkClick xmlns:r="http://schemas.openxmlformats.org/officeDocument/2006/relationships" r:id="rId9"/>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34" name="TextBox 33">
              <a:hlinkClick xmlns:r="http://schemas.openxmlformats.org/officeDocument/2006/relationships" r:id="rId10"/>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35" name="TextBox 34">
              <a:hlinkClick xmlns:r="http://schemas.openxmlformats.org/officeDocument/2006/relationships" r:id="rId11"/>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41" name="TextBox 40">
              <a:hlinkClick xmlns:r="http://schemas.openxmlformats.org/officeDocument/2006/relationships" r:id="rId12"/>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42" name="TextBox 41">
              <a:hlinkClick xmlns:r="http://schemas.openxmlformats.org/officeDocument/2006/relationships" r:id="rId13"/>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43" name="TextBox 42">
              <a:hlinkClick xmlns:r="http://schemas.openxmlformats.org/officeDocument/2006/relationships" r:id="rId14"/>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sp macro="" textlink="">
        <xdr:nvSpPr>
          <xdr:cNvPr id="25" name="TextBox 24">
            <a:hlinkClick xmlns:r="http://schemas.openxmlformats.org/officeDocument/2006/relationships" r:id="rId15"/>
          </xdr:cNvPr>
          <xdr:cNvSpPr txBox="1"/>
        </xdr:nvSpPr>
        <xdr:spPr bwMode="gray">
          <a:xfrm>
            <a:off x="0" y="6008326"/>
            <a:ext cx="1839001" cy="27332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grpSp>
    <xdr:clientData/>
  </xdr:twoCellAnchor>
  <xdr:twoCellAnchor>
    <xdr:from>
      <xdr:col>10</xdr:col>
      <xdr:colOff>21166</xdr:colOff>
      <xdr:row>28</xdr:row>
      <xdr:rowOff>137579</xdr:rowOff>
    </xdr:from>
    <xdr:to>
      <xdr:col>11</xdr:col>
      <xdr:colOff>21166</xdr:colOff>
      <xdr:row>29</xdr:row>
      <xdr:rowOff>126996</xdr:rowOff>
    </xdr:to>
    <xdr:grpSp>
      <xdr:nvGrpSpPr>
        <xdr:cNvPr id="47" name="Group 46"/>
        <xdr:cNvGrpSpPr/>
      </xdr:nvGrpSpPr>
      <xdr:grpSpPr>
        <a:xfrm>
          <a:off x="10996083" y="6508746"/>
          <a:ext cx="2476500" cy="296333"/>
          <a:chOff x="11250083" y="7577666"/>
          <a:chExt cx="2476500" cy="296333"/>
        </a:xfrm>
      </xdr:grpSpPr>
      <xdr:sp macro="" textlink="">
        <xdr:nvSpPr>
          <xdr:cNvPr id="48" name="TextBox 47">
            <a:hlinkClick xmlns:r="http://schemas.openxmlformats.org/officeDocument/2006/relationships" r:id="rId14"/>
          </xdr:cNvPr>
          <xdr:cNvSpPr txBox="1"/>
        </xdr:nvSpPr>
        <xdr:spPr bwMode="gray">
          <a:xfrm>
            <a:off x="1255183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NEXT &gt;&gt;</a:t>
            </a:r>
          </a:p>
        </xdr:txBody>
      </xdr:sp>
      <xdr:sp macro="" textlink="">
        <xdr:nvSpPr>
          <xdr:cNvPr id="49" name="TextBox 48">
            <a:hlinkClick xmlns:r="http://schemas.openxmlformats.org/officeDocument/2006/relationships" r:id="rId12"/>
          </xdr:cNvPr>
          <xdr:cNvSpPr txBox="1"/>
        </xdr:nvSpPr>
        <xdr:spPr bwMode="gray">
          <a:xfrm>
            <a:off x="1125008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&lt;&lt; PREVIOUS</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1</xdr:col>
      <xdr:colOff>228141</xdr:colOff>
      <xdr:row>3</xdr:row>
      <xdr:rowOff>1136</xdr:rowOff>
    </xdr:from>
    <xdr:to>
      <xdr:col>5</xdr:col>
      <xdr:colOff>95250</xdr:colOff>
      <xdr:row>12</xdr:row>
      <xdr:rowOff>226219</xdr:rowOff>
    </xdr:to>
    <xdr:sp macro="" textlink="">
      <xdr:nvSpPr>
        <xdr:cNvPr id="3" name="Line Callout 2 (No Border) 86"/>
        <xdr:cNvSpPr/>
      </xdr:nvSpPr>
      <xdr:spPr bwMode="gray">
        <a:xfrm>
          <a:off x="2037891" y="1239386"/>
          <a:ext cx="3105609" cy="2034833"/>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 </a:t>
          </a:r>
          <a:endParaRPr lang="en-US" sz="1200" b="0" kern="0">
            <a:solidFill>
              <a:srgbClr val="7030A0"/>
            </a:solidFill>
            <a:effectLst/>
            <a:latin typeface="Times New Roman"/>
            <a:ea typeface="Times New Roman"/>
            <a:cs typeface="+mn-cs"/>
          </a:endParaRP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Respondents generally viewed themselves as </a:t>
          </a:r>
          <a:r>
            <a:rPr lang="en-US" sz="900" baseline="0">
              <a:solidFill>
                <a:srgbClr val="FF0000"/>
              </a:solidFill>
              <a:effectLst/>
              <a:ea typeface="Times New Roman"/>
            </a:rPr>
            <a:t>more likely </a:t>
          </a:r>
          <a:r>
            <a:rPr lang="en-US" sz="900" baseline="0">
              <a:solidFill>
                <a:schemeClr val="tx1"/>
              </a:solidFill>
              <a:effectLst/>
              <a:ea typeface="Times New Roman"/>
            </a:rPr>
            <a:t>than their peers to engage in bystander behaviors. </a:t>
          </a:r>
        </a:p>
        <a:p>
          <a:pPr marL="128016" marR="0" lvl="0" indent="-128016">
            <a:spcBef>
              <a:spcPts val="500"/>
            </a:spcBef>
            <a:spcAft>
              <a:spcPts val="0"/>
            </a:spcAft>
            <a:buSzPts val="800"/>
            <a:buFont typeface="Verdana"/>
            <a:buChar char="•"/>
          </a:pPr>
          <a:r>
            <a:rPr lang="en-US" sz="900" baseline="0">
              <a:solidFill>
                <a:srgbClr val="FF0000"/>
              </a:solidFill>
              <a:effectLst/>
              <a:ea typeface="Times New Roman"/>
            </a:rPr>
            <a:t>Eight percent </a:t>
          </a:r>
          <a:r>
            <a:rPr lang="en-US" sz="900" baseline="0">
              <a:solidFill>
                <a:schemeClr val="tx1"/>
              </a:solidFill>
              <a:effectLst/>
              <a:ea typeface="Times New Roman"/>
            </a:rPr>
            <a:t>of respondents said they observed a situation that could have led to a sexual assault.</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The most commonly reported bystander behavior was </a:t>
          </a:r>
          <a:r>
            <a:rPr lang="en-US" sz="900" baseline="0">
              <a:solidFill>
                <a:srgbClr val="FF0000"/>
              </a:solidFill>
              <a:effectLst/>
              <a:ea typeface="Times New Roman"/>
            </a:rPr>
            <a:t>asking the person who appeared to be at risk if they needed help. </a:t>
          </a:r>
        </a:p>
      </xdr:txBody>
    </xdr:sp>
    <xdr:clientData/>
  </xdr:twoCellAnchor>
  <xdr:twoCellAnchor>
    <xdr:from>
      <xdr:col>5</xdr:col>
      <xdr:colOff>285750</xdr:colOff>
      <xdr:row>3</xdr:row>
      <xdr:rowOff>10861</xdr:rowOff>
    </xdr:from>
    <xdr:to>
      <xdr:col>12</xdr:col>
      <xdr:colOff>0</xdr:colOff>
      <xdr:row>20</xdr:row>
      <xdr:rowOff>185057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26</xdr:row>
      <xdr:rowOff>40943</xdr:rowOff>
    </xdr:from>
    <xdr:to>
      <xdr:col>6</xdr:col>
      <xdr:colOff>0</xdr:colOff>
      <xdr:row>27</xdr:row>
      <xdr:rowOff>73681</xdr:rowOff>
    </xdr:to>
    <xdr:grpSp>
      <xdr:nvGrpSpPr>
        <xdr:cNvPr id="6" name="Group 5"/>
        <xdr:cNvGrpSpPr/>
      </xdr:nvGrpSpPr>
      <xdr:grpSpPr bwMode="gray">
        <a:xfrm>
          <a:off x="5704417" y="6507360"/>
          <a:ext cx="0" cy="508988"/>
          <a:chOff x="1647125" y="2003891"/>
          <a:chExt cx="271672" cy="181522"/>
        </a:xfrm>
      </xdr:grpSpPr>
      <xdr:sp macro="" textlink="">
        <xdr:nvSpPr>
          <xdr:cNvPr id="7" name="Rectangle 6"/>
          <xdr:cNvSpPr/>
        </xdr:nvSpPr>
        <xdr:spPr bwMode="gray">
          <a:xfrm>
            <a:off x="1647125"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8" name="Round Same Side Corner Rectangle 7"/>
          <xdr:cNvSpPr/>
        </xdr:nvSpPr>
        <xdr:spPr bwMode="gray">
          <a:xfrm rot="10800000">
            <a:off x="1647125"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9" name="L-Shape 8"/>
          <xdr:cNvSpPr/>
        </xdr:nvSpPr>
        <xdr:spPr bwMode="gray">
          <a:xfrm rot="18900000">
            <a:off x="1682289" y="2046109"/>
            <a:ext cx="143443" cy="73274"/>
          </a:xfrm>
          <a:prstGeom prst="corner">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r>
              <a:rPr lang="en-US" sz="1000">
                <a:solidFill>
                  <a:schemeClr val="bg2"/>
                </a:solidFill>
              </a:rPr>
              <a:t> </a:t>
            </a:r>
          </a:p>
        </xdr:txBody>
      </xdr:sp>
    </xdr:grpSp>
    <xdr:clientData/>
  </xdr:twoCellAnchor>
  <xdr:twoCellAnchor editAs="oneCell">
    <xdr:from>
      <xdr:col>0</xdr:col>
      <xdr:colOff>132992</xdr:colOff>
      <xdr:row>0</xdr:row>
      <xdr:rowOff>133586</xdr:rowOff>
    </xdr:from>
    <xdr:to>
      <xdr:col>0</xdr:col>
      <xdr:colOff>1562856</xdr:colOff>
      <xdr:row>0</xdr:row>
      <xdr:rowOff>682226</xdr:rowOff>
    </xdr:to>
    <xdr:pic>
      <xdr:nvPicPr>
        <xdr:cNvPr id="11" name="Picture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992" y="133586"/>
          <a:ext cx="1429864" cy="548640"/>
        </a:xfrm>
        <a:prstGeom prst="rect">
          <a:avLst/>
        </a:prstGeom>
      </xdr:spPr>
    </xdr:pic>
    <xdr:clientData/>
  </xdr:twoCellAnchor>
  <xdr:twoCellAnchor editAs="absolute">
    <xdr:from>
      <xdr:col>1</xdr:col>
      <xdr:colOff>228140</xdr:colOff>
      <xdr:row>15</xdr:row>
      <xdr:rowOff>168509</xdr:rowOff>
    </xdr:from>
    <xdr:to>
      <xdr:col>5</xdr:col>
      <xdr:colOff>98600</xdr:colOff>
      <xdr:row>22</xdr:row>
      <xdr:rowOff>201083</xdr:rowOff>
    </xdr:to>
    <xdr:sp macro="" textlink="">
      <xdr:nvSpPr>
        <xdr:cNvPr id="33" name="Line Callout 2 (No Border) 86"/>
        <xdr:cNvSpPr/>
      </xdr:nvSpPr>
      <xdr:spPr bwMode="gray">
        <a:xfrm>
          <a:off x="2037890" y="3936176"/>
          <a:ext cx="3108960" cy="1852907"/>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Bystander Behavior </a:t>
          </a:r>
          <a:endParaRPr lang="en-US" sz="1200" b="0" kern="0">
            <a:solidFill>
              <a:schemeClr val="tx1"/>
            </a:solidFill>
            <a:effectLst/>
            <a:latin typeface="Times New Roman"/>
            <a:ea typeface="Times New Roman"/>
            <a:cs typeface="+mn-cs"/>
          </a:endParaRPr>
        </a:p>
        <a:p>
          <a:pPr marL="0" marR="0">
            <a:spcAft>
              <a:spcPts val="1000"/>
            </a:spcAft>
          </a:pPr>
          <a:endParaRPr lang="en-US" sz="900">
            <a:solidFill>
              <a:schemeClr val="tx1"/>
            </a:solidFill>
            <a:effectLst/>
            <a:ea typeface="Times New Roman"/>
          </a:endParaRPr>
        </a:p>
        <a:p>
          <a:pPr marL="0" marR="0">
            <a:spcAft>
              <a:spcPts val="1000"/>
            </a:spcAft>
          </a:pPr>
          <a:endParaRPr lang="en-US" sz="900">
            <a:solidFill>
              <a:schemeClr val="tx1"/>
            </a:solidFill>
            <a:effectLst/>
            <a:ea typeface="Times New Roman"/>
          </a:endParaRPr>
        </a:p>
        <a:p>
          <a:pPr marL="0" marR="0">
            <a:spcAft>
              <a:spcPts val="1000"/>
            </a:spcAft>
          </a:pPr>
          <a:r>
            <a:rPr lang="en-US" sz="900">
              <a:solidFill>
                <a:schemeClr val="tx1"/>
              </a:solidFill>
              <a:effectLst/>
              <a:ea typeface="Times New Roman"/>
            </a:rPr>
            <a:t>Percent of respondents who observed a situation that they believed was, or could have led to, a sexual assault since the beginning of the current</a:t>
          </a:r>
          <a:r>
            <a:rPr lang="en-US" sz="900" baseline="0">
              <a:solidFill>
                <a:schemeClr val="tx1"/>
              </a:solidFill>
              <a:effectLst/>
              <a:ea typeface="Times New Roman"/>
            </a:rPr>
            <a:t> school year</a:t>
          </a:r>
          <a:r>
            <a:rPr lang="en-US" sz="900">
              <a:solidFill>
                <a:schemeClr val="tx1"/>
              </a:solidFill>
              <a:effectLst/>
              <a:ea typeface="Times New Roman"/>
            </a:rPr>
            <a:t>.</a:t>
          </a:r>
        </a:p>
        <a:p>
          <a:pPr marL="0" marR="0">
            <a:spcAft>
              <a:spcPts val="1000"/>
            </a:spcAft>
          </a:pPr>
          <a:r>
            <a:rPr lang="en-US" sz="900">
              <a:solidFill>
                <a:srgbClr val="FF0000"/>
              </a:solidFill>
              <a:effectLst/>
              <a:ea typeface="Times New Roman"/>
            </a:rPr>
            <a:t>n=XXXXX</a:t>
          </a:r>
        </a:p>
      </xdr:txBody>
    </xdr:sp>
    <xdr:clientData/>
  </xdr:twoCellAnchor>
  <xdr:twoCellAnchor>
    <xdr:from>
      <xdr:col>4</xdr:col>
      <xdr:colOff>515966</xdr:colOff>
      <xdr:row>15</xdr:row>
      <xdr:rowOff>168509</xdr:rowOff>
    </xdr:from>
    <xdr:to>
      <xdr:col>5</xdr:col>
      <xdr:colOff>98600</xdr:colOff>
      <xdr:row>16</xdr:row>
      <xdr:rowOff>160667</xdr:rowOff>
    </xdr:to>
    <xdr:grpSp>
      <xdr:nvGrpSpPr>
        <xdr:cNvPr id="35" name="Group 34"/>
        <xdr:cNvGrpSpPr/>
      </xdr:nvGrpSpPr>
      <xdr:grpSpPr bwMode="gray">
        <a:xfrm>
          <a:off x="4908049" y="3936176"/>
          <a:ext cx="238801" cy="182658"/>
          <a:chOff x="4411101" y="2003891"/>
          <a:chExt cx="271672" cy="181522"/>
        </a:xfrm>
      </xdr:grpSpPr>
      <xdr:sp macro="" textlink="">
        <xdr:nvSpPr>
          <xdr:cNvPr id="36" name="Rectangle 35"/>
          <xdr:cNvSpPr/>
        </xdr:nvSpPr>
        <xdr:spPr bwMode="gray">
          <a:xfrm>
            <a:off x="4411101"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lt1"/>
                </a:solidFill>
                <a:latin typeface="+mn-lt"/>
                <a:ea typeface="+mn-ea"/>
                <a:cs typeface="+mn-cs"/>
              </a:defRPr>
            </a:lvl1pPr>
            <a:lvl2pPr marL="320040" algn="l" defTabSz="640080" rtl="0" eaLnBrk="1" latinLnBrk="0" hangingPunct="1">
              <a:defRPr sz="1300" kern="1200">
                <a:solidFill>
                  <a:schemeClr val="lt1"/>
                </a:solidFill>
                <a:latin typeface="+mn-lt"/>
                <a:ea typeface="+mn-ea"/>
                <a:cs typeface="+mn-cs"/>
              </a:defRPr>
            </a:lvl2pPr>
            <a:lvl3pPr marL="640080" algn="l" defTabSz="640080" rtl="0" eaLnBrk="1" latinLnBrk="0" hangingPunct="1">
              <a:defRPr sz="1300" kern="1200">
                <a:solidFill>
                  <a:schemeClr val="lt1"/>
                </a:solidFill>
                <a:latin typeface="+mn-lt"/>
                <a:ea typeface="+mn-ea"/>
                <a:cs typeface="+mn-cs"/>
              </a:defRPr>
            </a:lvl3pPr>
            <a:lvl4pPr marL="960120" algn="l" defTabSz="640080" rtl="0" eaLnBrk="1" latinLnBrk="0" hangingPunct="1">
              <a:defRPr sz="1300" kern="1200">
                <a:solidFill>
                  <a:schemeClr val="lt1"/>
                </a:solidFill>
                <a:latin typeface="+mn-lt"/>
                <a:ea typeface="+mn-ea"/>
                <a:cs typeface="+mn-cs"/>
              </a:defRPr>
            </a:lvl4pPr>
            <a:lvl5pPr marL="1280160" algn="l" defTabSz="640080" rtl="0" eaLnBrk="1" latinLnBrk="0" hangingPunct="1">
              <a:defRPr sz="1300" kern="1200">
                <a:solidFill>
                  <a:schemeClr val="lt1"/>
                </a:solidFill>
                <a:latin typeface="+mn-lt"/>
                <a:ea typeface="+mn-ea"/>
                <a:cs typeface="+mn-cs"/>
              </a:defRPr>
            </a:lvl5pPr>
            <a:lvl6pPr marL="1600200" algn="l" defTabSz="640080" rtl="0" eaLnBrk="1" latinLnBrk="0" hangingPunct="1">
              <a:defRPr sz="1300" kern="1200">
                <a:solidFill>
                  <a:schemeClr val="lt1"/>
                </a:solidFill>
                <a:latin typeface="+mn-lt"/>
                <a:ea typeface="+mn-ea"/>
                <a:cs typeface="+mn-cs"/>
              </a:defRPr>
            </a:lvl6pPr>
            <a:lvl7pPr marL="1920240" algn="l" defTabSz="640080" rtl="0" eaLnBrk="1" latinLnBrk="0" hangingPunct="1">
              <a:defRPr sz="1300" kern="1200">
                <a:solidFill>
                  <a:schemeClr val="lt1"/>
                </a:solidFill>
                <a:latin typeface="+mn-lt"/>
                <a:ea typeface="+mn-ea"/>
                <a:cs typeface="+mn-cs"/>
              </a:defRPr>
            </a:lvl7pPr>
            <a:lvl8pPr marL="2240280" algn="l" defTabSz="640080" rtl="0" eaLnBrk="1" latinLnBrk="0" hangingPunct="1">
              <a:defRPr sz="1300" kern="1200">
                <a:solidFill>
                  <a:schemeClr val="lt1"/>
                </a:solidFill>
                <a:latin typeface="+mn-lt"/>
                <a:ea typeface="+mn-ea"/>
                <a:cs typeface="+mn-cs"/>
              </a:defRPr>
            </a:lvl8pPr>
            <a:lvl9pPr marL="2560320" algn="l" defTabSz="640080" rtl="0" eaLnBrk="1" latinLnBrk="0" hangingPunct="1">
              <a:defRPr sz="13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37" name="Round Same Side Corner Rectangle 36"/>
          <xdr:cNvSpPr/>
        </xdr:nvSpPr>
        <xdr:spPr bwMode="gray">
          <a:xfrm rot="10800000">
            <a:off x="4411101"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a:endParaRPr lang="en-US" sz="1000"/>
          </a:p>
        </xdr:txBody>
      </xdr:sp>
      <xdr:sp macro="" textlink="">
        <xdr:nvSpPr>
          <xdr:cNvPr id="38" name="Freeform 37"/>
          <xdr:cNvSpPr/>
        </xdr:nvSpPr>
        <xdr:spPr bwMode="gray">
          <a:xfrm rot="1510923" flipV="1">
            <a:off x="4475718" y="2014056"/>
            <a:ext cx="84539" cy="164592"/>
          </a:xfrm>
          <a:custGeom>
            <a:avLst/>
            <a:gdLst>
              <a:gd name="connsiteX0" fmla="*/ 0 w 183356"/>
              <a:gd name="connsiteY0" fmla="*/ 45839 h 183356"/>
              <a:gd name="connsiteX1" fmla="*/ 45839 w 183356"/>
              <a:gd name="connsiteY1" fmla="*/ 45839 h 183356"/>
              <a:gd name="connsiteX2" fmla="*/ 45839 w 183356"/>
              <a:gd name="connsiteY2" fmla="*/ 0 h 183356"/>
              <a:gd name="connsiteX3" fmla="*/ 137517 w 183356"/>
              <a:gd name="connsiteY3" fmla="*/ 0 h 183356"/>
              <a:gd name="connsiteX4" fmla="*/ 137517 w 183356"/>
              <a:gd name="connsiteY4" fmla="*/ 45839 h 183356"/>
              <a:gd name="connsiteX5" fmla="*/ 183356 w 183356"/>
              <a:gd name="connsiteY5" fmla="*/ 45839 h 183356"/>
              <a:gd name="connsiteX6" fmla="*/ 183356 w 183356"/>
              <a:gd name="connsiteY6" fmla="*/ 137517 h 183356"/>
              <a:gd name="connsiteX7" fmla="*/ 137517 w 183356"/>
              <a:gd name="connsiteY7" fmla="*/ 137517 h 183356"/>
              <a:gd name="connsiteX8" fmla="*/ 137517 w 183356"/>
              <a:gd name="connsiteY8" fmla="*/ 183356 h 183356"/>
              <a:gd name="connsiteX9" fmla="*/ 45839 w 183356"/>
              <a:gd name="connsiteY9" fmla="*/ 183356 h 183356"/>
              <a:gd name="connsiteX10" fmla="*/ 45839 w 183356"/>
              <a:gd name="connsiteY10" fmla="*/ 137517 h 183356"/>
              <a:gd name="connsiteX11" fmla="*/ 0 w 183356"/>
              <a:gd name="connsiteY11" fmla="*/ 137517 h 183356"/>
              <a:gd name="connsiteX12" fmla="*/ 0 w 183356"/>
              <a:gd name="connsiteY12" fmla="*/ 45839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11" fmla="*/ 137279 w 183356"/>
              <a:gd name="connsiteY11" fmla="*/ 91440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47029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137517 w 183356"/>
              <a:gd name="connsiteY0" fmla="*/ 0 h 137517"/>
              <a:gd name="connsiteX1" fmla="*/ 183356 w 183356"/>
              <a:gd name="connsiteY1" fmla="*/ 0 h 137517"/>
              <a:gd name="connsiteX2" fmla="*/ 183356 w 183356"/>
              <a:gd name="connsiteY2" fmla="*/ 91678 h 137517"/>
              <a:gd name="connsiteX3" fmla="*/ 137517 w 183356"/>
              <a:gd name="connsiteY3" fmla="*/ 91678 h 137517"/>
              <a:gd name="connsiteX4" fmla="*/ 137517 w 183356"/>
              <a:gd name="connsiteY4" fmla="*/ 137517 h 137517"/>
              <a:gd name="connsiteX5" fmla="*/ 45839 w 183356"/>
              <a:gd name="connsiteY5" fmla="*/ 137517 h 137517"/>
              <a:gd name="connsiteX6" fmla="*/ 45839 w 183356"/>
              <a:gd name="connsiteY6" fmla="*/ 91678 h 137517"/>
              <a:gd name="connsiteX7" fmla="*/ 0 w 183356"/>
              <a:gd name="connsiteY7" fmla="*/ 91678 h 137517"/>
              <a:gd name="connsiteX8" fmla="*/ 0 w 183356"/>
              <a:gd name="connsiteY8" fmla="*/ 0 h 137517"/>
              <a:gd name="connsiteX9" fmla="*/ 45839 w 183356"/>
              <a:gd name="connsiteY9"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8" fmla="*/ 45839 w 183356"/>
              <a:gd name="connsiteY8"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0" fmla="*/ 183356 w 183356"/>
              <a:gd name="connsiteY0" fmla="*/ 91678 h 137517"/>
              <a:gd name="connsiteX1" fmla="*/ 137517 w 183356"/>
              <a:gd name="connsiteY1" fmla="*/ 91678 h 137517"/>
              <a:gd name="connsiteX2" fmla="*/ 137517 w 183356"/>
              <a:gd name="connsiteY2" fmla="*/ 137517 h 137517"/>
              <a:gd name="connsiteX3" fmla="*/ 45839 w 183356"/>
              <a:gd name="connsiteY3" fmla="*/ 137517 h 137517"/>
              <a:gd name="connsiteX4" fmla="*/ 45839 w 183356"/>
              <a:gd name="connsiteY4" fmla="*/ 91678 h 137517"/>
              <a:gd name="connsiteX5" fmla="*/ 0 w 183356"/>
              <a:gd name="connsiteY5" fmla="*/ 91678 h 137517"/>
              <a:gd name="connsiteX6" fmla="*/ 0 w 183356"/>
              <a:gd name="connsiteY6" fmla="*/ 0 h 137517"/>
              <a:gd name="connsiteX0" fmla="*/ 137517 w 137517"/>
              <a:gd name="connsiteY0" fmla="*/ 91678 h 137517"/>
              <a:gd name="connsiteX1" fmla="*/ 137517 w 137517"/>
              <a:gd name="connsiteY1" fmla="*/ 137517 h 137517"/>
              <a:gd name="connsiteX2" fmla="*/ 45839 w 137517"/>
              <a:gd name="connsiteY2" fmla="*/ 137517 h 137517"/>
              <a:gd name="connsiteX3" fmla="*/ 45839 w 137517"/>
              <a:gd name="connsiteY3" fmla="*/ 91678 h 137517"/>
              <a:gd name="connsiteX4" fmla="*/ 0 w 137517"/>
              <a:gd name="connsiteY4" fmla="*/ 91678 h 137517"/>
              <a:gd name="connsiteX5" fmla="*/ 0 w 137517"/>
              <a:gd name="connsiteY5" fmla="*/ 0 h 137517"/>
              <a:gd name="connsiteX0" fmla="*/ 93193 w 137517"/>
              <a:gd name="connsiteY0" fmla="*/ 197142 h 197142"/>
              <a:gd name="connsiteX1" fmla="*/ 137517 w 137517"/>
              <a:gd name="connsiteY1" fmla="*/ 137517 h 197142"/>
              <a:gd name="connsiteX2" fmla="*/ 45839 w 137517"/>
              <a:gd name="connsiteY2" fmla="*/ 137517 h 197142"/>
              <a:gd name="connsiteX3" fmla="*/ 45839 w 137517"/>
              <a:gd name="connsiteY3" fmla="*/ 91678 h 197142"/>
              <a:gd name="connsiteX4" fmla="*/ 0 w 137517"/>
              <a:gd name="connsiteY4" fmla="*/ 91678 h 197142"/>
              <a:gd name="connsiteX5" fmla="*/ 0 w 137517"/>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45839 w 96703"/>
              <a:gd name="connsiteY3" fmla="*/ 91678 h 197142"/>
              <a:gd name="connsiteX4" fmla="*/ 0 w 96703"/>
              <a:gd name="connsiteY4" fmla="*/ 91678 h 197142"/>
              <a:gd name="connsiteX5" fmla="*/ 0 w 96703"/>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57740 w 96703"/>
              <a:gd name="connsiteY3" fmla="*/ 55172 h 197142"/>
              <a:gd name="connsiteX4" fmla="*/ 0 w 96703"/>
              <a:gd name="connsiteY4" fmla="*/ 91678 h 197142"/>
              <a:gd name="connsiteX5" fmla="*/ 0 w 96703"/>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61793 w 100756"/>
              <a:gd name="connsiteY3" fmla="*/ 55172 h 197142"/>
              <a:gd name="connsiteX4" fmla="*/ 0 w 100756"/>
              <a:gd name="connsiteY4" fmla="*/ 100298 h 197142"/>
              <a:gd name="connsiteX5" fmla="*/ 4053 w 100756"/>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48235 w 100756"/>
              <a:gd name="connsiteY3" fmla="*/ 67217 h 197142"/>
              <a:gd name="connsiteX4" fmla="*/ 0 w 100756"/>
              <a:gd name="connsiteY4" fmla="*/ 100298 h 197142"/>
              <a:gd name="connsiteX5" fmla="*/ 4053 w 100756"/>
              <a:gd name="connsiteY5" fmla="*/ 0 h 197142"/>
              <a:gd name="connsiteX0" fmla="*/ 93321 w 100756"/>
              <a:gd name="connsiteY0" fmla="*/ 211084 h 211084"/>
              <a:gd name="connsiteX1" fmla="*/ 100756 w 100756"/>
              <a:gd name="connsiteY1" fmla="*/ 123589 h 211084"/>
              <a:gd name="connsiteX2" fmla="*/ 49892 w 100756"/>
              <a:gd name="connsiteY2" fmla="*/ 137517 h 211084"/>
              <a:gd name="connsiteX3" fmla="*/ 48235 w 100756"/>
              <a:gd name="connsiteY3" fmla="*/ 67217 h 211084"/>
              <a:gd name="connsiteX4" fmla="*/ 0 w 100756"/>
              <a:gd name="connsiteY4" fmla="*/ 100298 h 211084"/>
              <a:gd name="connsiteX5" fmla="*/ 4053 w 100756"/>
              <a:gd name="connsiteY5" fmla="*/ 0 h 211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756" h="211084">
                <a:moveTo>
                  <a:pt x="93321" y="211084"/>
                </a:moveTo>
                <a:lnTo>
                  <a:pt x="100756" y="123589"/>
                </a:lnTo>
                <a:lnTo>
                  <a:pt x="49892" y="137517"/>
                </a:lnTo>
                <a:cubicBezTo>
                  <a:pt x="49340" y="114084"/>
                  <a:pt x="48787" y="90650"/>
                  <a:pt x="48235" y="67217"/>
                </a:cubicBezTo>
                <a:lnTo>
                  <a:pt x="0" y="100298"/>
                </a:lnTo>
                <a:lnTo>
                  <a:pt x="4053" y="0"/>
                </a:lnTo>
              </a:path>
            </a:pathLst>
          </a:custGeom>
          <a:noFill/>
          <a:ln w="19050" cap="flat" cmpd="sng" algn="ctr">
            <a:solidFill>
              <a:schemeClr val="bg1"/>
            </a:solidFill>
            <a:prstDash val="solid"/>
            <a:miter lim="800000"/>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defTabSz="1463675"/>
            <a:endParaRPr lang="en-US" sz="1000">
              <a:solidFill>
                <a:schemeClr val="bg2"/>
              </a:solidFill>
            </a:endParaRPr>
          </a:p>
        </xdr:txBody>
      </xdr:sp>
    </xdr:grpSp>
    <xdr:clientData/>
  </xdr:twoCellAnchor>
  <xdr:twoCellAnchor>
    <xdr:from>
      <xdr:col>11</xdr:col>
      <xdr:colOff>1165860</xdr:colOff>
      <xdr:row>0</xdr:row>
      <xdr:rowOff>502920</xdr:rowOff>
    </xdr:from>
    <xdr:to>
      <xdr:col>11</xdr:col>
      <xdr:colOff>2559264</xdr:colOff>
      <xdr:row>0</xdr:row>
      <xdr:rowOff>688848</xdr:rowOff>
    </xdr:to>
    <xdr:sp macro="" textlink="">
      <xdr:nvSpPr>
        <xdr:cNvPr id="41" name="TextBox 40"/>
        <xdr:cNvSpPr txBox="1"/>
      </xdr:nvSpPr>
      <xdr:spPr bwMode="gray">
        <a:xfrm>
          <a:off x="12489180" y="502920"/>
          <a:ext cx="1393404" cy="18592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©2017 EAB • All Rights Reserved</a:t>
          </a:r>
        </a:p>
      </xdr:txBody>
    </xdr:sp>
    <xdr:clientData/>
  </xdr:twoCellAnchor>
  <xdr:twoCellAnchor>
    <xdr:from>
      <xdr:col>1</xdr:col>
      <xdr:colOff>247650</xdr:colOff>
      <xdr:row>18</xdr:row>
      <xdr:rowOff>24941</xdr:rowOff>
    </xdr:from>
    <xdr:to>
      <xdr:col>5</xdr:col>
      <xdr:colOff>95250</xdr:colOff>
      <xdr:row>18</xdr:row>
      <xdr:rowOff>495300</xdr:rowOff>
    </xdr:to>
    <xdr:sp macro="" textlink="O22">
      <xdr:nvSpPr>
        <xdr:cNvPr id="57" name="TextBox 40"/>
        <xdr:cNvSpPr txBox="1"/>
      </xdr:nvSpPr>
      <xdr:spPr bwMode="gray">
        <a:xfrm>
          <a:off x="2057400" y="4353524"/>
          <a:ext cx="3086100" cy="470359"/>
        </a:xfrm>
        <a:prstGeom prst="rect">
          <a:avLst/>
        </a:prstGeom>
        <a:noFill/>
      </xdr:spPr>
      <xdr:txBody>
        <a:bodyPr wrap="square" lIns="0" tIns="0" rIns="0" bIns="0" rtlCol="0" anchor="ctr">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a:fld id="{10C47FDD-9AF6-43DA-BABF-D445AA3C3EC9}" type="TxLink">
            <a:rPr lang="en-US" sz="2500" b="0" i="0" u="none" strike="noStrike">
              <a:solidFill>
                <a:schemeClr val="accent6"/>
              </a:solidFill>
              <a:latin typeface="+mj-lt"/>
              <a:ea typeface="Verdana"/>
              <a:cs typeface="Verdana"/>
            </a:rPr>
            <a:pPr algn="ctr"/>
            <a:t>#NAME?</a:t>
          </a:fld>
          <a:endParaRPr lang="en-US" sz="2500">
            <a:solidFill>
              <a:schemeClr val="accent6"/>
            </a:solidFill>
            <a:latin typeface="+mj-lt"/>
          </a:endParaRPr>
        </a:p>
      </xdr:txBody>
    </xdr:sp>
    <xdr:clientData/>
  </xdr:twoCellAnchor>
  <xdr:twoCellAnchor>
    <xdr:from>
      <xdr:col>4</xdr:col>
      <xdr:colOff>474923</xdr:colOff>
      <xdr:row>3</xdr:row>
      <xdr:rowOff>1136</xdr:rowOff>
    </xdr:from>
    <xdr:to>
      <xdr:col>5</xdr:col>
      <xdr:colOff>95250</xdr:colOff>
      <xdr:row>3</xdr:row>
      <xdr:rowOff>179823</xdr:rowOff>
    </xdr:to>
    <xdr:grpSp>
      <xdr:nvGrpSpPr>
        <xdr:cNvPr id="46" name="Group 45"/>
        <xdr:cNvGrpSpPr/>
      </xdr:nvGrpSpPr>
      <xdr:grpSpPr bwMode="gray">
        <a:xfrm>
          <a:off x="4867006" y="1239386"/>
          <a:ext cx="276494" cy="178687"/>
          <a:chOff x="5569224" y="1247744"/>
          <a:chExt cx="271672" cy="181522"/>
        </a:xfrm>
      </xdr:grpSpPr>
      <xdr:sp macro="" textlink="">
        <xdr:nvSpPr>
          <xdr:cNvPr id="47" name="Rectangle 46"/>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58" name="Round Same Side Corner Rectangle 57"/>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61" name="Group 60"/>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62" name="Freeform 61"/>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63" name="Freeform 62"/>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0</xdr:col>
      <xdr:colOff>0</xdr:colOff>
      <xdr:row>2</xdr:row>
      <xdr:rowOff>0</xdr:rowOff>
    </xdr:from>
    <xdr:to>
      <xdr:col>1</xdr:col>
      <xdr:colOff>33061</xdr:colOff>
      <xdr:row>26</xdr:row>
      <xdr:rowOff>63437</xdr:rowOff>
    </xdr:to>
    <xdr:grpSp>
      <xdr:nvGrpSpPr>
        <xdr:cNvPr id="51" name="Group 50"/>
        <xdr:cNvGrpSpPr/>
      </xdr:nvGrpSpPr>
      <xdr:grpSpPr>
        <a:xfrm>
          <a:off x="0" y="1047750"/>
          <a:ext cx="1842811" cy="5482104"/>
          <a:chOff x="0" y="1053548"/>
          <a:chExt cx="1839001" cy="5228104"/>
        </a:xfrm>
      </xdr:grpSpPr>
      <xdr:grpSp>
        <xdr:nvGrpSpPr>
          <xdr:cNvPr id="52" name="Group 51"/>
          <xdr:cNvGrpSpPr/>
        </xdr:nvGrpSpPr>
        <xdr:grpSpPr>
          <a:xfrm>
            <a:off x="0" y="1053548"/>
            <a:ext cx="1839001" cy="4920136"/>
            <a:chOff x="0" y="1052763"/>
            <a:chExt cx="1784684" cy="5060111"/>
          </a:xfrm>
        </xdr:grpSpPr>
        <xdr:sp macro="" textlink="">
          <xdr:nvSpPr>
            <xdr:cNvPr id="55" name="TextBox 54"/>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56" name="TextBox 55">
              <a:hlinkClick xmlns:r="http://schemas.openxmlformats.org/officeDocument/2006/relationships" r:id="rId3"/>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64" name="TextBox 63">
              <a:hlinkClick xmlns:r="http://schemas.openxmlformats.org/officeDocument/2006/relationships" r:id="rId4"/>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65" name="TextBox 64">
              <a:hlinkClick xmlns:r="http://schemas.openxmlformats.org/officeDocument/2006/relationships" r:id="rId5"/>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66" name="TextBox 65">
              <a:hlinkClick xmlns:r="http://schemas.openxmlformats.org/officeDocument/2006/relationships" r:id="rId6"/>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67" name="TextBox 66">
              <a:hlinkClick xmlns:r="http://schemas.openxmlformats.org/officeDocument/2006/relationships" r:id="rId7"/>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68" name="TextBox 67">
              <a:hlinkClick xmlns:r="http://schemas.openxmlformats.org/officeDocument/2006/relationships" r:id="rId8"/>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69" name="TextBox 68">
              <a:hlinkClick xmlns:r="http://schemas.openxmlformats.org/officeDocument/2006/relationships" r:id="rId9"/>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70" name="TextBox 69">
              <a:hlinkClick xmlns:r="http://schemas.openxmlformats.org/officeDocument/2006/relationships" r:id="rId10"/>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71" name="TextBox 70">
              <a:hlinkClick xmlns:r="http://schemas.openxmlformats.org/officeDocument/2006/relationships" r:id="rId11"/>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72" name="TextBox 71">
              <a:hlinkClick xmlns:r="http://schemas.openxmlformats.org/officeDocument/2006/relationships" r:id="rId12"/>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73" name="TextBox 72">
              <a:hlinkClick xmlns:r="http://schemas.openxmlformats.org/officeDocument/2006/relationships" r:id="rId13"/>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74" name="TextBox 73">
              <a:hlinkClick xmlns:r="http://schemas.openxmlformats.org/officeDocument/2006/relationships" r:id="rId14"/>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sp macro="" textlink="">
        <xdr:nvSpPr>
          <xdr:cNvPr id="53" name="TextBox 52">
            <a:hlinkClick xmlns:r="http://schemas.openxmlformats.org/officeDocument/2006/relationships" r:id="rId15"/>
          </xdr:cNvPr>
          <xdr:cNvSpPr txBox="1"/>
        </xdr:nvSpPr>
        <xdr:spPr bwMode="gray">
          <a:xfrm>
            <a:off x="0" y="6008326"/>
            <a:ext cx="1839001" cy="27332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grpSp>
    <xdr:clientData/>
  </xdr:twoCellAnchor>
  <xdr:twoCellAnchor>
    <xdr:from>
      <xdr:col>1</xdr:col>
      <xdr:colOff>64712</xdr:colOff>
      <xdr:row>2</xdr:row>
      <xdr:rowOff>127000</xdr:rowOff>
    </xdr:from>
    <xdr:to>
      <xdr:col>12</xdr:col>
      <xdr:colOff>10583</xdr:colOff>
      <xdr:row>22</xdr:row>
      <xdr:rowOff>234956</xdr:rowOff>
    </xdr:to>
    <xdr:sp macro="" textlink="">
      <xdr:nvSpPr>
        <xdr:cNvPr id="54" name="TextBox 53"/>
        <xdr:cNvSpPr txBox="1"/>
      </xdr:nvSpPr>
      <xdr:spPr bwMode="gray">
        <a:xfrm>
          <a:off x="1874462" y="1174750"/>
          <a:ext cx="9534371" cy="4648206"/>
        </a:xfrm>
        <a:prstGeom prst="rect">
          <a:avLst/>
        </a:prstGeom>
        <a:solidFill>
          <a:schemeClr val="tx1"/>
        </a:solidFill>
        <a:ln>
          <a:solidFill>
            <a:schemeClr val="tx1"/>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200" b="1">
              <a:solidFill>
                <a:schemeClr val="bg1"/>
              </a:solidFill>
              <a:latin typeface="+mn-lt"/>
              <a:ea typeface="+mn-ea"/>
              <a:cs typeface="+mn-cs"/>
            </a:rPr>
            <a:t>Your institution did not administer this survey module. </a:t>
          </a:r>
        </a:p>
      </xdr:txBody>
    </xdr:sp>
    <xdr:clientData/>
  </xdr:twoCellAnchor>
  <xdr:twoCellAnchor>
    <xdr:from>
      <xdr:col>11</xdr:col>
      <xdr:colOff>105830</xdr:colOff>
      <xdr:row>23</xdr:row>
      <xdr:rowOff>42332</xdr:rowOff>
    </xdr:from>
    <xdr:to>
      <xdr:col>12</xdr:col>
      <xdr:colOff>10580</xdr:colOff>
      <xdr:row>24</xdr:row>
      <xdr:rowOff>190498</xdr:rowOff>
    </xdr:to>
    <xdr:grpSp>
      <xdr:nvGrpSpPr>
        <xdr:cNvPr id="75" name="Group 74"/>
        <xdr:cNvGrpSpPr/>
      </xdr:nvGrpSpPr>
      <xdr:grpSpPr>
        <a:xfrm>
          <a:off x="8932330" y="5947832"/>
          <a:ext cx="2476500" cy="296333"/>
          <a:chOff x="11250083" y="7577666"/>
          <a:chExt cx="2476500" cy="296333"/>
        </a:xfrm>
      </xdr:grpSpPr>
      <xdr:sp macro="" textlink="">
        <xdr:nvSpPr>
          <xdr:cNvPr id="76" name="TextBox 75">
            <a:hlinkClick xmlns:r="http://schemas.openxmlformats.org/officeDocument/2006/relationships" r:id="rId11"/>
          </xdr:cNvPr>
          <xdr:cNvSpPr txBox="1"/>
        </xdr:nvSpPr>
        <xdr:spPr bwMode="gray">
          <a:xfrm>
            <a:off x="1255183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NEXT &gt;&gt;</a:t>
            </a:r>
          </a:p>
        </xdr:txBody>
      </xdr:sp>
      <xdr:sp macro="" textlink="">
        <xdr:nvSpPr>
          <xdr:cNvPr id="77" name="TextBox 76">
            <a:hlinkClick xmlns:r="http://schemas.openxmlformats.org/officeDocument/2006/relationships" r:id="rId13"/>
          </xdr:cNvPr>
          <xdr:cNvSpPr txBox="1"/>
        </xdr:nvSpPr>
        <xdr:spPr bwMode="gray">
          <a:xfrm>
            <a:off x="1125008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&lt;&lt; PREVIOUS</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1</xdr:col>
      <xdr:colOff>114422</xdr:colOff>
      <xdr:row>3</xdr:row>
      <xdr:rowOff>4589</xdr:rowOff>
    </xdr:from>
    <xdr:to>
      <xdr:col>2</xdr:col>
      <xdr:colOff>2155369</xdr:colOff>
      <xdr:row>16</xdr:row>
      <xdr:rowOff>296333</xdr:rowOff>
    </xdr:to>
    <xdr:sp macro="" textlink="">
      <xdr:nvSpPr>
        <xdr:cNvPr id="3" name="Line Callout 2 (No Border) 86"/>
        <xdr:cNvSpPr/>
      </xdr:nvSpPr>
      <xdr:spPr bwMode="gray">
        <a:xfrm>
          <a:off x="1924172" y="1242839"/>
          <a:ext cx="2326697" cy="3022244"/>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 </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Thirty-nine percent of female respondents indicated that sexual misconduct was somewhat or definitely a problem compared to 18% of male respondents.</a:t>
          </a:r>
        </a:p>
        <a:p>
          <a:pPr marL="128016" marR="0" lvl="0" indent="-128016">
            <a:spcBef>
              <a:spcPts val="500"/>
            </a:spcBef>
            <a:spcAft>
              <a:spcPts val="0"/>
            </a:spcAft>
            <a:buSzPts val="800"/>
            <a:buFont typeface="Verdana"/>
            <a:buChar char="•"/>
          </a:pPr>
          <a:r>
            <a:rPr lang="en-US" sz="900">
              <a:solidFill>
                <a:schemeClr val="tx1"/>
              </a:solidFill>
              <a:effectLst/>
              <a:ea typeface="Times New Roman"/>
            </a:rPr>
            <a:t>A greater percentage of male respondents agreed/strongly agreed with most of the statements compared to female respondents.</a:t>
          </a:r>
        </a:p>
        <a:p>
          <a:pPr marL="128016" marR="0" lvl="0" indent="-128016">
            <a:spcBef>
              <a:spcPts val="500"/>
            </a:spcBef>
            <a:spcAft>
              <a:spcPts val="0"/>
            </a:spcAft>
            <a:buSzPts val="800"/>
            <a:buFont typeface="Verdana"/>
            <a:buChar char="•"/>
          </a:pPr>
          <a:r>
            <a:rPr lang="en-US" sz="900">
              <a:solidFill>
                <a:srgbClr val="FF0000"/>
              </a:solidFill>
              <a:effectLst/>
              <a:ea typeface="Times New Roman"/>
            </a:rPr>
            <a:t>Over half </a:t>
          </a:r>
          <a:r>
            <a:rPr lang="en-US" sz="900">
              <a:solidFill>
                <a:schemeClr val="tx1"/>
              </a:solidFill>
              <a:effectLst/>
              <a:ea typeface="Times New Roman"/>
            </a:rPr>
            <a:t>of respondents believe that rape and sexual violence can happen unintentionally, especially if alcohol is involved. </a:t>
          </a:r>
        </a:p>
      </xdr:txBody>
    </xdr:sp>
    <xdr:clientData/>
  </xdr:twoCellAnchor>
  <xdr:twoCellAnchor>
    <xdr:from>
      <xdr:col>2</xdr:col>
      <xdr:colOff>2260660</xdr:colOff>
      <xdr:row>18</xdr:row>
      <xdr:rowOff>28254</xdr:rowOff>
    </xdr:from>
    <xdr:to>
      <xdr:col>9</xdr:col>
      <xdr:colOff>180109</xdr:colOff>
      <xdr:row>21</xdr:row>
      <xdr:rowOff>249382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133869</xdr:colOff>
      <xdr:row>0</xdr:row>
      <xdr:rowOff>132410</xdr:rowOff>
    </xdr:from>
    <xdr:to>
      <xdr:col>0</xdr:col>
      <xdr:colOff>1563733</xdr:colOff>
      <xdr:row>0</xdr:row>
      <xdr:rowOff>681050</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69" y="132410"/>
          <a:ext cx="1429864" cy="548640"/>
        </a:xfrm>
        <a:prstGeom prst="rect">
          <a:avLst/>
        </a:prstGeom>
      </xdr:spPr>
    </xdr:pic>
    <xdr:clientData/>
  </xdr:twoCellAnchor>
  <xdr:twoCellAnchor>
    <xdr:from>
      <xdr:col>2</xdr:col>
      <xdr:colOff>1879204</xdr:colOff>
      <xdr:row>3</xdr:row>
      <xdr:rowOff>8708</xdr:rowOff>
    </xdr:from>
    <xdr:to>
      <xdr:col>2</xdr:col>
      <xdr:colOff>2150876</xdr:colOff>
      <xdr:row>3</xdr:row>
      <xdr:rowOff>190230</xdr:rowOff>
    </xdr:to>
    <xdr:grpSp>
      <xdr:nvGrpSpPr>
        <xdr:cNvPr id="10" name="Group 9"/>
        <xdr:cNvGrpSpPr/>
      </xdr:nvGrpSpPr>
      <xdr:grpSpPr bwMode="gray">
        <a:xfrm>
          <a:off x="3974704" y="1246958"/>
          <a:ext cx="271672" cy="181522"/>
          <a:chOff x="5569224" y="1247744"/>
          <a:chExt cx="271672" cy="181522"/>
        </a:xfrm>
      </xdr:grpSpPr>
      <xdr:sp macro="" textlink="">
        <xdr:nvSpPr>
          <xdr:cNvPr id="11" name="Rectangle 10"/>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12" name="Round Same Side Corner Rectangle 11"/>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13" name="Group 12"/>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14" name="Freeform 13"/>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15" name="Freeform 14"/>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3</xdr:col>
      <xdr:colOff>13855</xdr:colOff>
      <xdr:row>4</xdr:row>
      <xdr:rowOff>27709</xdr:rowOff>
    </xdr:from>
    <xdr:to>
      <xdr:col>11</xdr:col>
      <xdr:colOff>41563</xdr:colOff>
      <xdr:row>16</xdr:row>
      <xdr:rowOff>290945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214865</xdr:colOff>
      <xdr:row>0</xdr:row>
      <xdr:rowOff>484286</xdr:rowOff>
    </xdr:from>
    <xdr:to>
      <xdr:col>12</xdr:col>
      <xdr:colOff>20340</xdr:colOff>
      <xdr:row>0</xdr:row>
      <xdr:rowOff>677778</xdr:rowOff>
    </xdr:to>
    <xdr:sp macro="" textlink="">
      <xdr:nvSpPr>
        <xdr:cNvPr id="50" name="TextBox 49"/>
        <xdr:cNvSpPr txBox="1"/>
      </xdr:nvSpPr>
      <xdr:spPr bwMode="gray">
        <a:xfrm>
          <a:off x="12152865" y="484286"/>
          <a:ext cx="1752808" cy="193492"/>
        </a:xfrm>
        <a:prstGeom prst="rect">
          <a:avLst/>
        </a:prstGeom>
        <a:noFill/>
      </xdr:spPr>
      <xdr:txBody>
        <a:bodyPr vertOverflow="clip" horzOverflow="clip" wrap="square" lIns="45720" rIns="45720" rtlCol="0" anchor="t">
          <a:noAutofit/>
        </a:bodyPr>
        <a:lstStyle/>
        <a:p>
          <a:pPr marL="0" marR="0" indent="0" algn="r"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©2017 EAB • All Rights Reserved</a:t>
          </a:r>
        </a:p>
      </xdr:txBody>
    </xdr:sp>
    <xdr:clientData/>
  </xdr:twoCellAnchor>
  <xdr:twoCellAnchor>
    <xdr:from>
      <xdr:col>6</xdr:col>
      <xdr:colOff>3071322</xdr:colOff>
      <xdr:row>21</xdr:row>
      <xdr:rowOff>304809</xdr:rowOff>
    </xdr:from>
    <xdr:to>
      <xdr:col>6</xdr:col>
      <xdr:colOff>4272162</xdr:colOff>
      <xdr:row>22</xdr:row>
      <xdr:rowOff>306866</xdr:rowOff>
    </xdr:to>
    <xdr:pic>
      <xdr:nvPicPr>
        <xdr:cNvPr id="39" name="Picture 38">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843722" y="7543809"/>
          <a:ext cx="1200840" cy="317743"/>
        </a:xfrm>
        <a:prstGeom prst="rect">
          <a:avLst/>
        </a:prstGeom>
        <a:noFill/>
        <a:ln>
          <a:noFill/>
        </a:ln>
      </xdr:spPr>
    </xdr:pic>
    <xdr:clientData/>
  </xdr:twoCellAnchor>
  <xdr:twoCellAnchor editAs="absolute">
    <xdr:from>
      <xdr:col>9</xdr:col>
      <xdr:colOff>387926</xdr:colOff>
      <xdr:row>18</xdr:row>
      <xdr:rowOff>13855</xdr:rowOff>
    </xdr:from>
    <xdr:to>
      <xdr:col>12</xdr:col>
      <xdr:colOff>0</xdr:colOff>
      <xdr:row>20</xdr:row>
      <xdr:rowOff>20707</xdr:rowOff>
    </xdr:to>
    <xdr:sp macro="" textlink="">
      <xdr:nvSpPr>
        <xdr:cNvPr id="42" name="Line Callout 2 (No Border) 86"/>
        <xdr:cNvSpPr/>
      </xdr:nvSpPr>
      <xdr:spPr bwMode="gray">
        <a:xfrm>
          <a:off x="12314883" y="4631409"/>
          <a:ext cx="1560142" cy="1787613"/>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Notes</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These statements are adapted from the Illinois Rape</a:t>
          </a:r>
          <a:r>
            <a:rPr lang="en-US" sz="900" baseline="0">
              <a:solidFill>
                <a:schemeClr val="tx1"/>
              </a:solidFill>
              <a:effectLst/>
              <a:ea typeface="Times New Roman"/>
            </a:rPr>
            <a:t> Myth Acceptance Scale.  </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The statements are intentionally heteronormative.</a:t>
          </a:r>
        </a:p>
      </xdr:txBody>
    </xdr:sp>
    <xdr:clientData/>
  </xdr:twoCellAnchor>
  <xdr:twoCellAnchor>
    <xdr:from>
      <xdr:col>11</xdr:col>
      <xdr:colOff>185928</xdr:colOff>
      <xdr:row>18</xdr:row>
      <xdr:rowOff>16113</xdr:rowOff>
    </xdr:from>
    <xdr:to>
      <xdr:col>12</xdr:col>
      <xdr:colOff>399</xdr:colOff>
      <xdr:row>18</xdr:row>
      <xdr:rowOff>191801</xdr:rowOff>
    </xdr:to>
    <xdr:grpSp>
      <xdr:nvGrpSpPr>
        <xdr:cNvPr id="43" name="Group 42"/>
        <xdr:cNvGrpSpPr/>
      </xdr:nvGrpSpPr>
      <xdr:grpSpPr bwMode="gray">
        <a:xfrm>
          <a:off x="13616178" y="4566946"/>
          <a:ext cx="269554" cy="175688"/>
          <a:chOff x="1647125" y="2003891"/>
          <a:chExt cx="271672" cy="181522"/>
        </a:xfrm>
      </xdr:grpSpPr>
      <xdr:sp macro="" textlink="">
        <xdr:nvSpPr>
          <xdr:cNvPr id="44" name="Rectangle 43"/>
          <xdr:cNvSpPr/>
        </xdr:nvSpPr>
        <xdr:spPr bwMode="gray">
          <a:xfrm>
            <a:off x="1647125"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45" name="Round Same Side Corner Rectangle 44"/>
          <xdr:cNvSpPr/>
        </xdr:nvSpPr>
        <xdr:spPr bwMode="gray">
          <a:xfrm rot="10800000">
            <a:off x="1647125"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46" name="L-Shape 45"/>
          <xdr:cNvSpPr/>
        </xdr:nvSpPr>
        <xdr:spPr bwMode="gray">
          <a:xfrm rot="18900000">
            <a:off x="1682289" y="2046109"/>
            <a:ext cx="143443" cy="73274"/>
          </a:xfrm>
          <a:prstGeom prst="corner">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r>
              <a:rPr lang="en-US" sz="1000">
                <a:solidFill>
                  <a:schemeClr val="bg2"/>
                </a:solidFill>
              </a:rPr>
              <a:t> </a:t>
            </a:r>
          </a:p>
        </xdr:txBody>
      </xdr:sp>
    </xdr:grpSp>
    <xdr:clientData/>
  </xdr:twoCellAnchor>
  <xdr:twoCellAnchor>
    <xdr:from>
      <xdr:col>0</xdr:col>
      <xdr:colOff>0</xdr:colOff>
      <xdr:row>2</xdr:row>
      <xdr:rowOff>0</xdr:rowOff>
    </xdr:from>
    <xdr:to>
      <xdr:col>1</xdr:col>
      <xdr:colOff>33061</xdr:colOff>
      <xdr:row>20</xdr:row>
      <xdr:rowOff>201021</xdr:rowOff>
    </xdr:to>
    <xdr:grpSp>
      <xdr:nvGrpSpPr>
        <xdr:cNvPr id="47" name="Group 46"/>
        <xdr:cNvGrpSpPr/>
      </xdr:nvGrpSpPr>
      <xdr:grpSpPr>
        <a:xfrm>
          <a:off x="0" y="1047750"/>
          <a:ext cx="1842811" cy="5482104"/>
          <a:chOff x="0" y="1053548"/>
          <a:chExt cx="1839001" cy="5228104"/>
        </a:xfrm>
      </xdr:grpSpPr>
      <xdr:grpSp>
        <xdr:nvGrpSpPr>
          <xdr:cNvPr id="48" name="Group 47"/>
          <xdr:cNvGrpSpPr/>
        </xdr:nvGrpSpPr>
        <xdr:grpSpPr>
          <a:xfrm>
            <a:off x="0" y="1053548"/>
            <a:ext cx="1839001" cy="4920136"/>
            <a:chOff x="0" y="1052763"/>
            <a:chExt cx="1784684" cy="5060111"/>
          </a:xfrm>
        </xdr:grpSpPr>
        <xdr:sp macro="" textlink="">
          <xdr:nvSpPr>
            <xdr:cNvPr id="51" name="TextBox 50"/>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52" name="TextBox 51">
              <a:hlinkClick xmlns:r="http://schemas.openxmlformats.org/officeDocument/2006/relationships" r:id="rId6"/>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53" name="TextBox 52">
              <a:hlinkClick xmlns:r="http://schemas.openxmlformats.org/officeDocument/2006/relationships" r:id="rId7"/>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54" name="TextBox 53">
              <a:hlinkClick xmlns:r="http://schemas.openxmlformats.org/officeDocument/2006/relationships" r:id="rId8"/>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55" name="TextBox 54">
              <a:hlinkClick xmlns:r="http://schemas.openxmlformats.org/officeDocument/2006/relationships" r:id="rId9"/>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56" name="TextBox 55">
              <a:hlinkClick xmlns:r="http://schemas.openxmlformats.org/officeDocument/2006/relationships" r:id="rId10"/>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57" name="TextBox 56">
              <a:hlinkClick xmlns:r="http://schemas.openxmlformats.org/officeDocument/2006/relationships" r:id="rId11"/>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58" name="TextBox 57">
              <a:hlinkClick xmlns:r="http://schemas.openxmlformats.org/officeDocument/2006/relationships" r:id="rId12"/>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59" name="TextBox 58">
              <a:hlinkClick xmlns:r="http://schemas.openxmlformats.org/officeDocument/2006/relationships" r:id="rId13"/>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60" name="TextBox 59">
              <a:hlinkClick xmlns:r="http://schemas.openxmlformats.org/officeDocument/2006/relationships" r:id="rId14"/>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61" name="TextBox 60">
              <a:hlinkClick xmlns:r="http://schemas.openxmlformats.org/officeDocument/2006/relationships" r:id="rId15"/>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62" name="TextBox 61">
              <a:hlinkClick xmlns:r="http://schemas.openxmlformats.org/officeDocument/2006/relationships" r:id="rId16"/>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63" name="TextBox 62">
              <a:hlinkClick xmlns:r="http://schemas.openxmlformats.org/officeDocument/2006/relationships" r:id="rId17"/>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sp macro="" textlink="">
        <xdr:nvSpPr>
          <xdr:cNvPr id="49" name="TextBox 48">
            <a:hlinkClick xmlns:r="http://schemas.openxmlformats.org/officeDocument/2006/relationships" r:id="rId4"/>
          </xdr:cNvPr>
          <xdr:cNvSpPr txBox="1"/>
        </xdr:nvSpPr>
        <xdr:spPr bwMode="gray">
          <a:xfrm>
            <a:off x="0" y="6008326"/>
            <a:ext cx="1839001" cy="27332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grpSp>
    <xdr:clientData/>
  </xdr:twoCellAnchor>
  <xdr:twoCellAnchor>
    <xdr:from>
      <xdr:col>7</xdr:col>
      <xdr:colOff>1058375</xdr:colOff>
      <xdr:row>22</xdr:row>
      <xdr:rowOff>95247</xdr:rowOff>
    </xdr:from>
    <xdr:to>
      <xdr:col>12</xdr:col>
      <xdr:colOff>42</xdr:colOff>
      <xdr:row>23</xdr:row>
      <xdr:rowOff>74080</xdr:rowOff>
    </xdr:to>
    <xdr:grpSp>
      <xdr:nvGrpSpPr>
        <xdr:cNvPr id="64" name="Group 63"/>
        <xdr:cNvGrpSpPr/>
      </xdr:nvGrpSpPr>
      <xdr:grpSpPr>
        <a:xfrm>
          <a:off x="11408875" y="7344830"/>
          <a:ext cx="2476500" cy="296333"/>
          <a:chOff x="11250083" y="7577666"/>
          <a:chExt cx="2476500" cy="296333"/>
        </a:xfrm>
      </xdr:grpSpPr>
      <xdr:sp macro="" textlink="">
        <xdr:nvSpPr>
          <xdr:cNvPr id="65" name="TextBox 64">
            <a:hlinkClick xmlns:r="http://schemas.openxmlformats.org/officeDocument/2006/relationships" r:id="rId4"/>
          </xdr:cNvPr>
          <xdr:cNvSpPr txBox="1"/>
        </xdr:nvSpPr>
        <xdr:spPr bwMode="gray">
          <a:xfrm>
            <a:off x="1255183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NEXT &gt;&gt;</a:t>
            </a:r>
          </a:p>
        </xdr:txBody>
      </xdr:sp>
      <xdr:sp macro="" textlink="">
        <xdr:nvSpPr>
          <xdr:cNvPr id="66" name="TextBox 65">
            <a:hlinkClick xmlns:r="http://schemas.openxmlformats.org/officeDocument/2006/relationships" r:id="rId17"/>
          </xdr:cNvPr>
          <xdr:cNvSpPr txBox="1"/>
        </xdr:nvSpPr>
        <xdr:spPr bwMode="gray">
          <a:xfrm>
            <a:off x="1125008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&lt;&lt; PREVIOUS</a:t>
            </a:r>
          </a:p>
        </xdr:txBody>
      </xdr:sp>
    </xdr:grpSp>
    <xdr:clientData/>
  </xdr:twoCellAnchor>
  <xdr:twoCellAnchor>
    <xdr:from>
      <xdr:col>1</xdr:col>
      <xdr:colOff>95250</xdr:colOff>
      <xdr:row>2</xdr:row>
      <xdr:rowOff>116159</xdr:rowOff>
    </xdr:from>
    <xdr:to>
      <xdr:col>12</xdr:col>
      <xdr:colOff>2722</xdr:colOff>
      <xdr:row>22</xdr:row>
      <xdr:rowOff>0</xdr:rowOff>
    </xdr:to>
    <xdr:sp macro="" textlink="">
      <xdr:nvSpPr>
        <xdr:cNvPr id="40" name="TextBox 39"/>
        <xdr:cNvSpPr txBox="1"/>
      </xdr:nvSpPr>
      <xdr:spPr bwMode="gray">
        <a:xfrm>
          <a:off x="1905000" y="1163909"/>
          <a:ext cx="12004222" cy="5956029"/>
        </a:xfrm>
        <a:prstGeom prst="rect">
          <a:avLst/>
        </a:prstGeom>
        <a:solidFill>
          <a:schemeClr val="tx1"/>
        </a:solidFill>
        <a:ln>
          <a:solidFill>
            <a:schemeClr val="tx1"/>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200" b="1">
              <a:solidFill>
                <a:schemeClr val="bg1"/>
              </a:solidFill>
              <a:latin typeface="+mn-lt"/>
              <a:ea typeface="+mn-ea"/>
              <a:cs typeface="+mn-cs"/>
            </a:rPr>
            <a:t>Your institution did not administer this survey module.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272085</xdr:colOff>
      <xdr:row>2</xdr:row>
      <xdr:rowOff>165207</xdr:rowOff>
    </xdr:from>
    <xdr:to>
      <xdr:col>4</xdr:col>
      <xdr:colOff>50208</xdr:colOff>
      <xdr:row>37</xdr:row>
      <xdr:rowOff>29020</xdr:rowOff>
    </xdr:to>
    <xdr:grpSp>
      <xdr:nvGrpSpPr>
        <xdr:cNvPr id="2" name="Group 1"/>
        <xdr:cNvGrpSpPr/>
      </xdr:nvGrpSpPr>
      <xdr:grpSpPr>
        <a:xfrm>
          <a:off x="2081835" y="1212957"/>
          <a:ext cx="4096123" cy="6245563"/>
          <a:chOff x="9845040" y="1505948"/>
          <a:chExt cx="3272695" cy="5630784"/>
        </a:xfrm>
      </xdr:grpSpPr>
      <xdr:sp macro="" textlink="">
        <xdr:nvSpPr>
          <xdr:cNvPr id="4" name="Line Callout 2 (No Border) 86">
            <a:hlinkClick xmlns:r="http://schemas.openxmlformats.org/officeDocument/2006/relationships" r:id="rId1"/>
          </xdr:cNvPr>
          <xdr:cNvSpPr/>
        </xdr:nvSpPr>
        <xdr:spPr bwMode="gray">
          <a:xfrm>
            <a:off x="9845040" y="1505948"/>
            <a:ext cx="3272695" cy="5630784"/>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500"/>
              </a:spcAft>
            </a:pPr>
            <a:r>
              <a:rPr lang="en-US" sz="1000" b="1" kern="1200">
                <a:solidFill>
                  <a:schemeClr val="tx1"/>
                </a:solidFill>
                <a:effectLst/>
                <a:ea typeface="Times New Roman"/>
                <a:cs typeface="Times New Roman"/>
              </a:rPr>
              <a:t>EAB Sexual Violence Prevention and Response Resource Hub</a:t>
            </a:r>
          </a:p>
          <a:p>
            <a:pPr marL="0" marR="0">
              <a:spcAft>
                <a:spcPts val="600"/>
              </a:spcAft>
            </a:pPr>
            <a:r>
              <a:rPr lang="en-US" sz="900" b="0" kern="1200">
                <a:solidFill>
                  <a:schemeClr val="tx1"/>
                </a:solidFill>
                <a:effectLst/>
                <a:ea typeface="Times New Roman"/>
                <a:cs typeface="Times New Roman"/>
              </a:rPr>
              <a:t>The hub is a repository of carefully vetted guidance documents, tools, and resources that provide best practices to effectively address sexual violence on campus. This is a growing space that will continue to expand as new guidance emerges on this topic.</a:t>
            </a:r>
            <a:endParaRPr lang="en-US" sz="900" b="0" kern="1200">
              <a:solidFill>
                <a:schemeClr val="tx1"/>
              </a:solidFill>
              <a:effectLst/>
              <a:latin typeface="+mn-lt"/>
              <a:ea typeface="Times New Roman"/>
              <a:cs typeface="Times New Roman"/>
            </a:endParaRPr>
          </a:p>
          <a:p>
            <a:pPr marL="0" marR="0">
              <a:spcAft>
                <a:spcPts val="600"/>
              </a:spcAft>
            </a:pPr>
            <a:r>
              <a:rPr lang="en-US" sz="900">
                <a:solidFill>
                  <a:schemeClr val="tx1"/>
                </a:solidFill>
                <a:effectLst/>
                <a:latin typeface="+mn-lt"/>
                <a:ea typeface="Times New Roman"/>
                <a:cs typeface="+mn-cs"/>
              </a:rPr>
              <a:t>The hub is organized into six critical categories. </a:t>
            </a:r>
          </a:p>
          <a:p>
            <a:pPr marL="0" marR="0">
              <a:spcAft>
                <a:spcPts val="600"/>
              </a:spcAft>
            </a:pPr>
            <a:r>
              <a:rPr lang="en-US" sz="900" b="1">
                <a:solidFill>
                  <a:schemeClr val="tx1"/>
                </a:solidFill>
                <a:effectLst/>
                <a:latin typeface="+mn-lt"/>
                <a:ea typeface="Times New Roman"/>
                <a:cs typeface="+mn-cs"/>
              </a:rPr>
              <a:t>Federal Legislation and Guidance</a:t>
            </a:r>
          </a:p>
          <a:p>
            <a:pPr marL="0" marR="0">
              <a:spcAft>
                <a:spcPts val="600"/>
              </a:spcAft>
            </a:pPr>
            <a:r>
              <a:rPr lang="en-US" sz="900" b="0">
                <a:solidFill>
                  <a:schemeClr val="tx1"/>
                </a:solidFill>
                <a:effectLst/>
                <a:latin typeface="+mn-lt"/>
                <a:ea typeface="Times New Roman"/>
                <a:cs typeface="+mn-cs"/>
              </a:rPr>
              <a:t>Resources to help institutions determine if they are compliant with recent federal legislation and guidance from the Department of Education regarding Title IX and the Clery Act.</a:t>
            </a:r>
          </a:p>
          <a:p>
            <a:pPr marL="0" marR="0">
              <a:spcAft>
                <a:spcPts val="600"/>
              </a:spcAft>
            </a:pPr>
            <a:r>
              <a:rPr lang="en-US" sz="900" b="1">
                <a:solidFill>
                  <a:schemeClr val="tx1"/>
                </a:solidFill>
                <a:effectLst/>
                <a:latin typeface="+mn-lt"/>
                <a:ea typeface="Times New Roman"/>
                <a:cs typeface="+mn-cs"/>
              </a:rPr>
              <a:t>Prevention and Response</a:t>
            </a:r>
          </a:p>
          <a:p>
            <a:pPr marL="0" marR="0">
              <a:spcAft>
                <a:spcPts val="600"/>
              </a:spcAft>
            </a:pPr>
            <a:r>
              <a:rPr lang="en-US" sz="900" b="0">
                <a:solidFill>
                  <a:schemeClr val="tx1"/>
                </a:solidFill>
                <a:effectLst/>
                <a:latin typeface="+mn-lt"/>
                <a:ea typeface="Times New Roman"/>
                <a:cs typeface="+mn-cs"/>
              </a:rPr>
              <a:t>Recommendations for creating strong sexual violence prevention programs and response structures, including a dedicated task force, on campus.</a:t>
            </a:r>
          </a:p>
          <a:p>
            <a:pPr marL="0" marR="0">
              <a:spcAft>
                <a:spcPts val="600"/>
              </a:spcAft>
            </a:pPr>
            <a:r>
              <a:rPr lang="en-US" sz="900" b="1">
                <a:solidFill>
                  <a:schemeClr val="tx1"/>
                </a:solidFill>
                <a:effectLst/>
                <a:latin typeface="+mn-lt"/>
                <a:ea typeface="Times New Roman"/>
                <a:cs typeface="+mn-cs"/>
              </a:rPr>
              <a:t>Policies, Procedures, and Community Partnerships</a:t>
            </a:r>
          </a:p>
          <a:p>
            <a:pPr marL="0" marR="0">
              <a:spcAft>
                <a:spcPts val="600"/>
              </a:spcAft>
            </a:pPr>
            <a:r>
              <a:rPr lang="en-US" sz="900" b="0">
                <a:solidFill>
                  <a:schemeClr val="tx1"/>
                </a:solidFill>
                <a:effectLst/>
                <a:latin typeface="+mn-lt"/>
                <a:ea typeface="Times New Roman"/>
                <a:cs typeface="+mn-cs"/>
              </a:rPr>
              <a:t>Guidance in developing sexual misconduct policies and procedures and building effective community partnerships. </a:t>
            </a:r>
            <a:endParaRPr lang="en-US" sz="900" b="1">
              <a:solidFill>
                <a:schemeClr val="tx1"/>
              </a:solidFill>
              <a:effectLst/>
              <a:latin typeface="+mn-lt"/>
              <a:ea typeface="Times New Roman"/>
              <a:cs typeface="+mn-cs"/>
            </a:endParaRPr>
          </a:p>
          <a:p>
            <a:pPr marL="0" marR="0">
              <a:spcAft>
                <a:spcPts val="600"/>
              </a:spcAft>
            </a:pPr>
            <a:r>
              <a:rPr lang="en-US" sz="900" b="1">
                <a:solidFill>
                  <a:schemeClr val="tx1"/>
                </a:solidFill>
                <a:effectLst/>
                <a:latin typeface="+mn-lt"/>
                <a:ea typeface="Times New Roman"/>
                <a:cs typeface="+mn-cs"/>
              </a:rPr>
              <a:t>Reporting, Investigations, and Adjudications</a:t>
            </a:r>
          </a:p>
          <a:p>
            <a:pPr marL="0" marR="0">
              <a:spcAft>
                <a:spcPts val="600"/>
              </a:spcAft>
            </a:pPr>
            <a:r>
              <a:rPr lang="en-US" sz="900" b="0">
                <a:solidFill>
                  <a:schemeClr val="tx1"/>
                </a:solidFill>
                <a:effectLst/>
                <a:latin typeface="+mn-lt"/>
                <a:ea typeface="Times New Roman"/>
                <a:cs typeface="+mn-cs"/>
              </a:rPr>
              <a:t>Strategies for improving reporting structures on campus, resolving sexual harassment claims, adjudicating sexual misconduct cases, and imposing student sanctions.</a:t>
            </a:r>
            <a:endParaRPr lang="en-US" sz="900" b="1">
              <a:solidFill>
                <a:schemeClr val="tx1"/>
              </a:solidFill>
              <a:effectLst/>
              <a:latin typeface="+mn-lt"/>
              <a:ea typeface="Times New Roman"/>
              <a:cs typeface="+mn-cs"/>
            </a:endParaRPr>
          </a:p>
          <a:p>
            <a:pPr marL="0" marR="0">
              <a:spcAft>
                <a:spcPts val="600"/>
              </a:spcAft>
            </a:pPr>
            <a:r>
              <a:rPr lang="en-US" sz="900" b="1">
                <a:solidFill>
                  <a:schemeClr val="tx1"/>
                </a:solidFill>
                <a:effectLst/>
                <a:latin typeface="+mn-lt"/>
                <a:ea typeface="Times New Roman"/>
                <a:cs typeface="+mn-cs"/>
              </a:rPr>
              <a:t>Public </a:t>
            </a:r>
            <a:r>
              <a:rPr lang="en-US" sz="900" b="1" baseline="0">
                <a:solidFill>
                  <a:schemeClr val="tx1"/>
                </a:solidFill>
                <a:effectLst/>
                <a:latin typeface="+mn-lt"/>
                <a:ea typeface="Times New Roman"/>
                <a:cs typeface="+mn-cs"/>
              </a:rPr>
              <a:t>Relations</a:t>
            </a:r>
          </a:p>
          <a:p>
            <a:pPr marL="0" marR="0">
              <a:spcAft>
                <a:spcPts val="600"/>
              </a:spcAft>
            </a:pPr>
            <a:r>
              <a:rPr lang="en-US" sz="900" b="0" baseline="0">
                <a:solidFill>
                  <a:schemeClr val="tx1"/>
                </a:solidFill>
                <a:effectLst/>
                <a:latin typeface="+mn-lt"/>
                <a:ea typeface="Times New Roman"/>
                <a:cs typeface="+mn-cs"/>
              </a:rPr>
              <a:t>Strategies for working with local and national media so that issues of on-campus sexual violence are accurately contextualized and reported.</a:t>
            </a:r>
          </a:p>
          <a:p>
            <a:pPr marL="0" marR="0">
              <a:spcAft>
                <a:spcPts val="600"/>
              </a:spcAft>
            </a:pPr>
            <a:r>
              <a:rPr lang="en-US" sz="900" b="1" baseline="0">
                <a:solidFill>
                  <a:schemeClr val="tx1"/>
                </a:solidFill>
                <a:effectLst/>
                <a:latin typeface="+mn-lt"/>
                <a:ea typeface="Times New Roman"/>
                <a:cs typeface="+mn-cs"/>
              </a:rPr>
              <a:t>Websites </a:t>
            </a:r>
          </a:p>
          <a:p>
            <a:pPr marL="0" marR="0">
              <a:spcAft>
                <a:spcPts val="600"/>
              </a:spcAft>
            </a:pPr>
            <a:r>
              <a:rPr lang="en-US" sz="900">
                <a:solidFill>
                  <a:schemeClr val="tx1"/>
                </a:solidFill>
                <a:effectLst/>
                <a:latin typeface="+mn-lt"/>
                <a:ea typeface="Times New Roman"/>
                <a:cs typeface="+mn-cs"/>
              </a:rPr>
              <a:t>Online centers that provide research, resources, training, and tools on sexual violence prevention, response, policy, and legislative requirements.</a:t>
            </a:r>
          </a:p>
        </xdr:txBody>
      </xdr:sp>
      <xdr:grpSp>
        <xdr:nvGrpSpPr>
          <xdr:cNvPr id="5" name="Group 4"/>
          <xdr:cNvGrpSpPr/>
        </xdr:nvGrpSpPr>
        <xdr:grpSpPr bwMode="gray">
          <a:xfrm>
            <a:off x="12834089" y="1511058"/>
            <a:ext cx="271672" cy="188444"/>
            <a:chOff x="3003586" y="3313457"/>
            <a:chExt cx="271672" cy="190976"/>
          </a:xfrm>
        </xdr:grpSpPr>
        <xdr:sp macro="" textlink="">
          <xdr:nvSpPr>
            <xdr:cNvPr id="6" name="Rectangle 5"/>
            <xdr:cNvSpPr/>
          </xdr:nvSpPr>
          <xdr:spPr bwMode="gray">
            <a:xfrm>
              <a:off x="3003586" y="332291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7" name="Round Same Side Corner Rectangle 6"/>
            <xdr:cNvSpPr/>
          </xdr:nvSpPr>
          <xdr:spPr bwMode="gray">
            <a:xfrm rot="10800000">
              <a:off x="3003586" y="3313457"/>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8" name="Group 7"/>
            <xdr:cNvGrpSpPr/>
          </xdr:nvGrpSpPr>
          <xdr:grpSpPr bwMode="gray">
            <a:xfrm>
              <a:off x="3055703" y="3344212"/>
              <a:ext cx="109537" cy="120022"/>
              <a:chOff x="3055702" y="3341128"/>
              <a:chExt cx="109537" cy="120022"/>
            </a:xfrm>
          </xdr:grpSpPr>
          <xdr:sp macro="" textlink="">
            <xdr:nvSpPr>
              <xdr:cNvPr id="9" name="Rounded Rectangle 8"/>
              <xdr:cNvSpPr/>
            </xdr:nvSpPr>
            <xdr:spPr bwMode="gray">
              <a:xfrm>
                <a:off x="3055702" y="3341128"/>
                <a:ext cx="109537" cy="88107"/>
              </a:xfrm>
              <a:prstGeom prst="roundRect">
                <a:avLst/>
              </a:prstGeom>
              <a:no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endParaRPr lang="en-US"/>
              </a:p>
            </xdr:txBody>
          </xdr:sp>
          <xdr:sp macro="" textlink="">
            <xdr:nvSpPr>
              <xdr:cNvPr id="10" name="Rectangle 9"/>
              <xdr:cNvSpPr/>
            </xdr:nvSpPr>
            <xdr:spPr bwMode="gray">
              <a:xfrm>
                <a:off x="3101326" y="3426194"/>
                <a:ext cx="18288" cy="18288"/>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endParaRPr lang="en-US"/>
              </a:p>
            </xdr:txBody>
          </xdr:sp>
          <xdr:sp macro="" textlink="">
            <xdr:nvSpPr>
              <xdr:cNvPr id="11" name="Rounded Rectangle 10"/>
              <xdr:cNvSpPr/>
            </xdr:nvSpPr>
            <xdr:spPr bwMode="gray">
              <a:xfrm>
                <a:off x="3073894" y="3442862"/>
                <a:ext cx="73152" cy="18288"/>
              </a:xfrm>
              <a:prstGeom prst="round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endParaRPr lang="en-US"/>
              </a:p>
            </xdr:txBody>
          </xdr:sp>
        </xdr:grpSp>
      </xdr:grpSp>
    </xdr:grpSp>
    <xdr:clientData/>
  </xdr:twoCellAnchor>
  <xdr:twoCellAnchor>
    <xdr:from>
      <xdr:col>4</xdr:col>
      <xdr:colOff>329403</xdr:colOff>
      <xdr:row>3</xdr:row>
      <xdr:rowOff>153704</xdr:rowOff>
    </xdr:from>
    <xdr:to>
      <xdr:col>8</xdr:col>
      <xdr:colOff>101293</xdr:colOff>
      <xdr:row>37</xdr:row>
      <xdr:rowOff>58646</xdr:rowOff>
    </xdr:to>
    <xdr:grpSp>
      <xdr:nvGrpSpPr>
        <xdr:cNvPr id="15" name="Group 14"/>
        <xdr:cNvGrpSpPr/>
      </xdr:nvGrpSpPr>
      <xdr:grpSpPr>
        <a:xfrm>
          <a:off x="6457153" y="1391954"/>
          <a:ext cx="3962890" cy="6096192"/>
          <a:chOff x="2112035" y="1329588"/>
          <a:chExt cx="3974992" cy="4952135"/>
        </a:xfrm>
      </xdr:grpSpPr>
      <xdr:sp macro="" textlink="">
        <xdr:nvSpPr>
          <xdr:cNvPr id="3" name="TextBox 14">
            <a:hlinkClick xmlns:r="http://schemas.openxmlformats.org/officeDocument/2006/relationships" r:id="rId2"/>
          </xdr:cNvPr>
          <xdr:cNvSpPr txBox="1"/>
        </xdr:nvSpPr>
        <xdr:spPr bwMode="gray">
          <a:xfrm>
            <a:off x="2112035" y="1329588"/>
            <a:ext cx="3974992" cy="1732474"/>
          </a:xfrm>
          <a:prstGeom prst="rect">
            <a:avLst/>
          </a:prstGeom>
          <a:noFill/>
        </xdr:spPr>
        <xdr:txBody>
          <a:bodyPr wrap="square" lIns="0" tIns="0" rIns="0" bIns="0" rtlCol="0">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7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Sexual Misconduct Reporting: Critical Areas for Colleges and Universities to Address</a:t>
            </a:r>
          </a:p>
          <a:p>
            <a:pPr marL="0" marR="0" lvl="0" indent="0" algn="l" defTabSz="914400" eaLnBrk="1" fontAlgn="auto" latinLnBrk="0" hangingPunct="1">
              <a:lnSpc>
                <a:spcPct val="100000"/>
              </a:lnSpc>
              <a:spcBef>
                <a:spcPts val="700"/>
              </a:spcBef>
              <a:spcAft>
                <a:spcPts val="0"/>
              </a:spcAft>
              <a:buClrTx/>
              <a:buSzTx/>
              <a:buFontTx/>
              <a:buNone/>
              <a:tabLst/>
              <a:defRPr/>
            </a:pPr>
            <a:r>
              <a:rPr kumimoji="0" lang="en-US" sz="1000" b="0" i="1" u="none" strike="noStrike" kern="0" cap="none" spc="0" normalizeH="0" baseline="0" noProof="0">
                <a:ln>
                  <a:noFill/>
                </a:ln>
                <a:solidFill>
                  <a:sysClr val="windowText" lastClr="000000"/>
                </a:solidFill>
                <a:effectLst/>
                <a:uLnTx/>
                <a:uFillTx/>
                <a:latin typeface="+mn-lt"/>
                <a:ea typeface="+mn-ea"/>
                <a:cs typeface="+mn-cs"/>
              </a:rPr>
              <a:t>Study, Toolkit, and On-Demand Webconferences</a:t>
            </a:r>
          </a:p>
          <a:p>
            <a:pPr marL="0" marR="0" lvl="0" indent="0" algn="l" defTabSz="914400" eaLnBrk="1" fontAlgn="auto" latinLnBrk="0" hangingPunct="1">
              <a:lnSpc>
                <a:spcPct val="100000"/>
              </a:lnSpc>
              <a:spcBef>
                <a:spcPts val="700"/>
              </a:spcBef>
              <a:spcAft>
                <a:spcPts val="0"/>
              </a:spcAft>
              <a:buClrTx/>
              <a:buSzTx/>
              <a:buFontTx/>
              <a:buNone/>
              <a:tabLst/>
              <a:defRPr/>
            </a:pPr>
            <a:r>
              <a:rPr kumimoji="0" lang="en-US" sz="1000" b="0" i="0" u="none" strike="noStrike" kern="0" cap="none" spc="0" normalizeH="0" baseline="0" noProof="0">
                <a:ln>
                  <a:noFill/>
                </a:ln>
                <a:solidFill>
                  <a:schemeClr val="tx1"/>
                </a:solidFill>
                <a:effectLst/>
                <a:uLnTx/>
                <a:uFillTx/>
                <a:latin typeface="+mn-lt"/>
                <a:ea typeface="+mn-ea"/>
                <a:cs typeface="+mn-cs"/>
              </a:rPr>
              <a:t>Instances of sexual misconduct are vastly underreported on college and university campuses. This study discusses how to recalibrate education and outreach for the campus community, redesign reporting options for students, and streamline institutional report intake and management processes. This study also explores how institutions are using campus climate and reporting data to drive decision-making on campus. </a:t>
            </a:r>
            <a:endParaRPr lang="en-US" sz="1000" b="0"/>
          </a:p>
        </xdr:txBody>
      </xdr:sp>
      <xdr:sp macro="" textlink="">
        <xdr:nvSpPr>
          <xdr:cNvPr id="13" name="TextBox 14">
            <a:hlinkClick xmlns:r="http://schemas.openxmlformats.org/officeDocument/2006/relationships" r:id="rId3"/>
          </xdr:cNvPr>
          <xdr:cNvSpPr txBox="1"/>
        </xdr:nvSpPr>
        <xdr:spPr bwMode="gray">
          <a:xfrm>
            <a:off x="2112035" y="3346080"/>
            <a:ext cx="3974992" cy="1343979"/>
          </a:xfrm>
          <a:prstGeom prst="rect">
            <a:avLst/>
          </a:prstGeom>
          <a:noFill/>
        </xdr:spPr>
        <xdr:txBody>
          <a:bodyPr wrap="square" lIns="0" tIns="0" rIns="0" bIns="0" rtlCol="0">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l">
              <a:spcBef>
                <a:spcPts val="700"/>
              </a:spcBef>
            </a:pPr>
            <a:r>
              <a:rPr lang="en-US" sz="1000" b="1">
                <a:solidFill>
                  <a:sysClr val="windowText" lastClr="000000"/>
                </a:solidFill>
              </a:rPr>
              <a:t>Building an Effective University Infrastructure: Addressing Sexual Violence on Campus</a:t>
            </a:r>
          </a:p>
          <a:p>
            <a:pPr algn="l">
              <a:spcBef>
                <a:spcPts val="700"/>
              </a:spcBef>
            </a:pPr>
            <a:r>
              <a:rPr lang="en-US" sz="1000" b="0" i="1">
                <a:solidFill>
                  <a:sysClr val="windowText" lastClr="000000"/>
                </a:solidFill>
              </a:rPr>
              <a:t>Study, Toolkit,</a:t>
            </a:r>
            <a:r>
              <a:rPr lang="en-US" sz="1000" b="0" i="1" baseline="0">
                <a:solidFill>
                  <a:sysClr val="windowText" lastClr="000000"/>
                </a:solidFill>
              </a:rPr>
              <a:t> a</a:t>
            </a:r>
            <a:r>
              <a:rPr lang="en-US" sz="1000" b="0" i="1">
                <a:solidFill>
                  <a:sysClr val="windowText" lastClr="000000"/>
                </a:solidFill>
              </a:rPr>
              <a:t>nd On-Demand</a:t>
            </a:r>
            <a:r>
              <a:rPr lang="en-US" sz="1000" b="0" i="1" baseline="0">
                <a:solidFill>
                  <a:sysClr val="windowText" lastClr="000000"/>
                </a:solidFill>
              </a:rPr>
              <a:t> Webconference</a:t>
            </a:r>
            <a:endParaRPr lang="en-US" sz="1000" b="0" i="1">
              <a:solidFill>
                <a:sysClr val="windowText" lastClr="000000"/>
              </a:solidFill>
            </a:endParaRPr>
          </a:p>
          <a:p>
            <a:pPr algn="l">
              <a:spcBef>
                <a:spcPts val="700"/>
              </a:spcBef>
            </a:pPr>
            <a:r>
              <a:rPr lang="en-US" sz="1000" b="0" i="0">
                <a:solidFill>
                  <a:schemeClr val="tx1"/>
                </a:solidFill>
              </a:rPr>
              <a:t>This</a:t>
            </a:r>
            <a:r>
              <a:rPr lang="en-US" sz="1000" b="0" i="0" baseline="0">
                <a:solidFill>
                  <a:schemeClr val="tx1"/>
                </a:solidFill>
              </a:rPr>
              <a:t> study</a:t>
            </a:r>
            <a:r>
              <a:rPr lang="en-US" sz="1000" b="0">
                <a:solidFill>
                  <a:schemeClr val="tx1"/>
                </a:solidFill>
              </a:rPr>
              <a:t> discusses how to establish an effective sexual violence task force, implement comprehensive prevention programming, and evaluate institutional efforts. The study also explores innovative strategies to build campus-wide awareness among students, faculty, and staff.</a:t>
            </a:r>
          </a:p>
        </xdr:txBody>
      </xdr:sp>
      <xdr:sp macro="" textlink="">
        <xdr:nvSpPr>
          <xdr:cNvPr id="14" name="TextBox 14">
            <a:hlinkClick xmlns:r="http://schemas.openxmlformats.org/officeDocument/2006/relationships" r:id="rId4"/>
          </xdr:cNvPr>
          <xdr:cNvSpPr txBox="1"/>
        </xdr:nvSpPr>
        <xdr:spPr bwMode="gray">
          <a:xfrm>
            <a:off x="2112035" y="5028306"/>
            <a:ext cx="3974992" cy="1253417"/>
          </a:xfrm>
          <a:prstGeom prst="rect">
            <a:avLst/>
          </a:prstGeom>
          <a:noFill/>
        </xdr:spPr>
        <xdr:txBody>
          <a:bodyPr wrap="square" lIns="0" tIns="0" rIns="0" bIns="0" rtlCol="0">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7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Beyond Orientation: New Approaches to Sexual Violence Prevention Programming </a:t>
            </a:r>
          </a:p>
          <a:p>
            <a:pPr marL="0" marR="0" lvl="0" indent="0" algn="l" defTabSz="914400" eaLnBrk="1" fontAlgn="auto" latinLnBrk="0" hangingPunct="1">
              <a:lnSpc>
                <a:spcPct val="100000"/>
              </a:lnSpc>
              <a:spcBef>
                <a:spcPts val="700"/>
              </a:spcBef>
              <a:spcAft>
                <a:spcPts val="0"/>
              </a:spcAft>
              <a:buClrTx/>
              <a:buSzTx/>
              <a:buFontTx/>
              <a:buNone/>
              <a:tabLst/>
              <a:defRPr/>
            </a:pPr>
            <a:r>
              <a:rPr kumimoji="0" lang="en-US" sz="1000" b="0" i="1" u="none" strike="noStrike" kern="0" cap="none" spc="0" normalizeH="0" baseline="0" noProof="0">
                <a:ln>
                  <a:noFill/>
                </a:ln>
                <a:solidFill>
                  <a:sysClr val="windowText" lastClr="000000"/>
                </a:solidFill>
                <a:effectLst/>
                <a:uLnTx/>
                <a:uFillTx/>
                <a:latin typeface="+mn-lt"/>
                <a:ea typeface="+mn-ea"/>
                <a:cs typeface="+mn-cs"/>
              </a:rPr>
              <a:t>Online White Paper and On-Demand Webconference</a:t>
            </a:r>
          </a:p>
          <a:p>
            <a:pPr marL="0" marR="0" lvl="0" indent="0" algn="l" defTabSz="914400" eaLnBrk="1" fontAlgn="auto" latinLnBrk="0" hangingPunct="1">
              <a:lnSpc>
                <a:spcPct val="100000"/>
              </a:lnSpc>
              <a:spcBef>
                <a:spcPts val="700"/>
              </a:spcBef>
              <a:spcAft>
                <a:spcPts val="0"/>
              </a:spcAft>
              <a:buClrTx/>
              <a:buSzTx/>
              <a:buFontTx/>
              <a:buNone/>
              <a:tabLst/>
              <a:defRPr/>
            </a:pPr>
            <a:r>
              <a:rPr kumimoji="0" lang="en-US" sz="1000" b="0" i="0" u="none" strike="noStrike" kern="0" cap="none" spc="0" normalizeH="0" baseline="0" noProof="0">
                <a:ln>
                  <a:noFill/>
                </a:ln>
                <a:solidFill>
                  <a:schemeClr val="tx1"/>
                </a:solidFill>
                <a:effectLst/>
                <a:uLnTx/>
                <a:uFillTx/>
                <a:latin typeface="+mn-lt"/>
                <a:ea typeface="+mn-ea"/>
                <a:cs typeface="+mn-cs"/>
              </a:rPr>
              <a:t>This white paper discusses the current state of sexual violence prevention on campus and shares innovative strategies and practices that provide students with high-quality learning opportunities to expand their knowledge and build their prevention skills throughout their time on campus.</a:t>
            </a:r>
          </a:p>
          <a:p>
            <a:pPr algn="l">
              <a:spcBef>
                <a:spcPts val="700"/>
              </a:spcBef>
            </a:pPr>
            <a:endParaRPr lang="en-US" sz="1000" b="0"/>
          </a:p>
        </xdr:txBody>
      </xdr:sp>
    </xdr:grpSp>
    <xdr:clientData/>
  </xdr:twoCellAnchor>
  <xdr:twoCellAnchor>
    <xdr:from>
      <xdr:col>8</xdr:col>
      <xdr:colOff>1354667</xdr:colOff>
      <xdr:row>0</xdr:row>
      <xdr:rowOff>533400</xdr:rowOff>
    </xdr:from>
    <xdr:to>
      <xdr:col>8</xdr:col>
      <xdr:colOff>2748071</xdr:colOff>
      <xdr:row>0</xdr:row>
      <xdr:rowOff>719328</xdr:rowOff>
    </xdr:to>
    <xdr:sp macro="" textlink="">
      <xdr:nvSpPr>
        <xdr:cNvPr id="30" name="TextBox 29"/>
        <xdr:cNvSpPr txBox="1"/>
      </xdr:nvSpPr>
      <xdr:spPr bwMode="gray">
        <a:xfrm>
          <a:off x="11650134" y="533400"/>
          <a:ext cx="1393404" cy="18592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©2017 EAB • All Rights Reserved</a:t>
          </a:r>
        </a:p>
      </xdr:txBody>
    </xdr:sp>
    <xdr:clientData/>
  </xdr:twoCellAnchor>
  <xdr:twoCellAnchor editAs="oneCell">
    <xdr:from>
      <xdr:col>0</xdr:col>
      <xdr:colOff>133505</xdr:colOff>
      <xdr:row>0</xdr:row>
      <xdr:rowOff>132944</xdr:rowOff>
    </xdr:from>
    <xdr:to>
      <xdr:col>0</xdr:col>
      <xdr:colOff>1563369</xdr:colOff>
      <xdr:row>0</xdr:row>
      <xdr:rowOff>681584</xdr:rowOff>
    </xdr:to>
    <xdr:pic>
      <xdr:nvPicPr>
        <xdr:cNvPr id="46" name="Picture 4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3505" y="132944"/>
          <a:ext cx="1429864" cy="548640"/>
        </a:xfrm>
        <a:prstGeom prst="rect">
          <a:avLst/>
        </a:prstGeom>
      </xdr:spPr>
    </xdr:pic>
    <xdr:clientData/>
  </xdr:twoCellAnchor>
  <xdr:twoCellAnchor>
    <xdr:from>
      <xdr:col>8</xdr:col>
      <xdr:colOff>384985</xdr:colOff>
      <xdr:row>2</xdr:row>
      <xdr:rowOff>139532</xdr:rowOff>
    </xdr:from>
    <xdr:to>
      <xdr:col>8</xdr:col>
      <xdr:colOff>2785285</xdr:colOff>
      <xdr:row>37</xdr:row>
      <xdr:rowOff>63762</xdr:rowOff>
    </xdr:to>
    <xdr:sp macro="" textlink="">
      <xdr:nvSpPr>
        <xdr:cNvPr id="64" name="Text Box 15"/>
        <xdr:cNvSpPr txBox="1"/>
      </xdr:nvSpPr>
      <xdr:spPr bwMode="gray">
        <a:xfrm>
          <a:off x="10693756" y="1195446"/>
          <a:ext cx="2400300" cy="5737202"/>
        </a:xfrm>
        <a:prstGeom prst="rect">
          <a:avLst/>
        </a:prstGeom>
        <a:no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marL="0" marR="0">
            <a:spcBef>
              <a:spcPts val="0"/>
            </a:spcBef>
            <a:spcAft>
              <a:spcPts val="0"/>
            </a:spcAft>
          </a:pPr>
          <a:r>
            <a:rPr lang="en-US" sz="500" b="1">
              <a:solidFill>
                <a:srgbClr val="4F5861"/>
              </a:solidFill>
              <a:effectLst/>
              <a:latin typeface="Verdana"/>
              <a:ea typeface="Verdana"/>
              <a:cs typeface="Times New Roman"/>
            </a:rPr>
            <a:t>LEGAL CAVEAT</a:t>
          </a:r>
          <a:endParaRPr lang="en-US" sz="500">
            <a:solidFill>
              <a:srgbClr val="4F5861"/>
            </a:solidFill>
            <a:effectLst/>
            <a:latin typeface="Verdana"/>
            <a:ea typeface="Verdana"/>
            <a:cs typeface="Times New Roman"/>
          </a:endParaRPr>
        </a:p>
        <a:p>
          <a:pPr marL="0" marR="0">
            <a:spcBef>
              <a:spcPts val="400"/>
            </a:spcBef>
            <a:spcAft>
              <a:spcPts val="0"/>
            </a:spcAft>
          </a:pPr>
          <a:r>
            <a:rPr lang="en-US" sz="500">
              <a:solidFill>
                <a:srgbClr val="4F5861"/>
              </a:solidFill>
              <a:effectLst/>
              <a:latin typeface="Verdana"/>
              <a:ea typeface="Verdana"/>
              <a:cs typeface="Times New Roman"/>
            </a:rPr>
            <a:t>EAB is a division of The Advisory Board Company (“EAB”). EAB has made efforts to verify the accuracy of the information it provides to members. This report relies on data obtained</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from many sources, however, and EAB cannot guarantee the accuracy of the information provided or any analysis based thereon. In addition, neither EAB nor any of its affiliates (each, an “EAB Organization”) is in the business</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of giving legal, medical, accounting, or other professional advice, and its reports should</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not be construed as professional advice. In particular, members should not rely on any legal commentary in this report as a basis for action,</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or assume that any tactics described herein would be permitted by applicable law or appropriate for a given member’s situation. Members are advised to consult</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with appropriate professionals concerning legal, medical, tax, or accounting issues, before implementing any of these tactics.</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No EAB Organization or any of its respective officers, directors, employees, or agents shall be liable for any claims, liabilities, or expenses</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relating to (a) any errors or omissions in this report, whether caused by any EAB organization, or any of their respective employees or</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agents,</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or sources or other third parties, (b) any recommendation or graded ranking by any</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EAB Organization, or (c) failure of member and</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its employees and agents to abide by the terms set forth herein.</a:t>
          </a:r>
        </a:p>
        <a:p>
          <a:pPr marL="0" marR="0">
            <a:spcBef>
              <a:spcPts val="400"/>
            </a:spcBef>
            <a:spcAft>
              <a:spcPts val="0"/>
            </a:spcAft>
          </a:pPr>
          <a:r>
            <a:rPr lang="en-US" sz="500">
              <a:solidFill>
                <a:srgbClr val="4F5861"/>
              </a:solidFill>
              <a:effectLst/>
              <a:latin typeface="Verdana"/>
              <a:ea typeface="Verdana"/>
              <a:cs typeface="Times New Roman"/>
            </a:rPr>
            <a:t>EAB, Education Advisory Board, The Advisory Board Company, Royall, and Royall &amp; Company are registered trademarks of The</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Advisory Board Company in the United States and other countries. Members are not permitted to use these trademarks, or any other</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trademark, product name, service name, trade name, and logo of any EAB Organization without prior written consent of EAB. Other</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trademarks, product names, service names, trade names, and logos used within these pages are the property of their respective</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holders. Use of other company trademarks, product names, service names,</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trade names, and logos or images of the same does not necessarily constitute (a) an endorsement by such company of an EAB Organization and its products and services, or (b) an endorsement of the company or its products or services by an EAB Organization. No EAB Organization is affiliated with any such company.</a:t>
          </a:r>
        </a:p>
        <a:p>
          <a:pPr marL="0" marR="0">
            <a:spcBef>
              <a:spcPts val="1200"/>
            </a:spcBef>
            <a:spcAft>
              <a:spcPts val="0"/>
            </a:spcAft>
          </a:pPr>
          <a:r>
            <a:rPr lang="en-US" sz="500" b="1">
              <a:solidFill>
                <a:srgbClr val="4F5861"/>
              </a:solidFill>
              <a:effectLst/>
              <a:latin typeface="Verdana"/>
              <a:ea typeface="Verdana"/>
              <a:cs typeface="Times New Roman"/>
            </a:rPr>
            <a:t>IMPORTANT: Please read the following.</a:t>
          </a:r>
          <a:endParaRPr lang="en-US" sz="500">
            <a:solidFill>
              <a:srgbClr val="4F5861"/>
            </a:solidFill>
            <a:effectLst/>
            <a:latin typeface="Verdana"/>
            <a:ea typeface="Verdana"/>
            <a:cs typeface="Times New Roman"/>
          </a:endParaRPr>
        </a:p>
        <a:p>
          <a:pPr marL="0" marR="0">
            <a:spcBef>
              <a:spcPts val="400"/>
            </a:spcBef>
            <a:spcAft>
              <a:spcPts val="0"/>
            </a:spcAft>
          </a:pPr>
          <a:r>
            <a:rPr lang="en-US" sz="500">
              <a:solidFill>
                <a:srgbClr val="4F5861"/>
              </a:solidFill>
              <a:effectLst/>
              <a:latin typeface="Verdana"/>
              <a:ea typeface="Verdana"/>
              <a:cs typeface="Times New Roman"/>
            </a:rPr>
            <a:t>EAB has prepared this report for the exclusive</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use of its members. Each member acknowledges and agrees that this report and the information contained herein (collectively, the “Report”) are confidential and proprietary to EAB. By accepting delivery of this Report, each member agrees to abide by the terms as stated herein, including</a:t>
          </a:r>
          <a:r>
            <a:rPr lang="en-US" sz="500" baseline="0">
              <a:solidFill>
                <a:srgbClr val="4F5861"/>
              </a:solidFill>
              <a:effectLst/>
              <a:latin typeface="Verdana"/>
              <a:ea typeface="Verdana"/>
              <a:cs typeface="Times New Roman"/>
            </a:rPr>
            <a:t> </a:t>
          </a:r>
          <a:r>
            <a:rPr lang="en-US" sz="500">
              <a:solidFill>
                <a:srgbClr val="4F5861"/>
              </a:solidFill>
              <a:effectLst/>
              <a:latin typeface="Verdana"/>
              <a:ea typeface="Verdana"/>
              <a:cs typeface="Times New Roman"/>
            </a:rPr>
            <a:t>the following:</a:t>
          </a:r>
        </a:p>
        <a:p>
          <a:pPr marL="114300" marR="0" indent="-114300">
            <a:spcBef>
              <a:spcPts val="400"/>
            </a:spcBef>
            <a:spcAft>
              <a:spcPts val="0"/>
            </a:spcAft>
          </a:pPr>
          <a:r>
            <a:rPr lang="en-US" sz="500">
              <a:solidFill>
                <a:srgbClr val="4F5861"/>
              </a:solidFill>
              <a:effectLst/>
              <a:latin typeface="Verdana"/>
              <a:ea typeface="Verdana"/>
              <a:cs typeface="Times New Roman"/>
            </a:rPr>
            <a:t>1.	All right, title, and interest in and to this Report is owned by an EAB Organization. Except as stated herein, no right, license, permission, or interest of any kind in this Report is intended to be given, transferred to, or acquired by a member. Each member is authorized to use this Report only to the extent expressly authorized herein.</a:t>
          </a:r>
        </a:p>
        <a:p>
          <a:pPr marL="114300" marR="0" indent="-114300">
            <a:spcBef>
              <a:spcPts val="400"/>
            </a:spcBef>
            <a:spcAft>
              <a:spcPts val="0"/>
            </a:spcAft>
          </a:pPr>
          <a:r>
            <a:rPr lang="en-US" sz="500">
              <a:solidFill>
                <a:srgbClr val="4F5861"/>
              </a:solidFill>
              <a:effectLst/>
              <a:latin typeface="Verdana"/>
              <a:ea typeface="Verdana"/>
              <a:cs typeface="Times New Roman"/>
            </a:rPr>
            <a:t>2.	Each member shall not sell, license, republish, or post online or otherwise this Report, in part or in whole. Each member shall not disseminate or permit the use of, and shall take reasonable precautions to prevent such dissemination or use of, this Report by (a) any of its employees and agents (except as stated below), or (b) any third party.</a:t>
          </a:r>
        </a:p>
        <a:p>
          <a:pPr marL="114300" marR="0" indent="-114300">
            <a:spcBef>
              <a:spcPts val="400"/>
            </a:spcBef>
            <a:spcAft>
              <a:spcPts val="0"/>
            </a:spcAft>
          </a:pPr>
          <a:r>
            <a:rPr lang="en-US" sz="500">
              <a:solidFill>
                <a:srgbClr val="4F5861"/>
              </a:solidFill>
              <a:effectLst/>
              <a:latin typeface="Verdana"/>
              <a:ea typeface="Verdana"/>
              <a:cs typeface="Times New Roman"/>
            </a:rPr>
            <a:t>3.	Each member may make this Report available solely to those of its employees and agents who (a) are registered for the workshop or membership program of which this Report is a part, (b) require access to this Report in order to learn from the information described herein, and (c) agree not to disclose this Report to other employees or agents or any third party. Each member shall use, and shall ensure that its employees and agents use, this Report for its internal use only. Each member may make a limited number of copies, solely as adequate for use by its employees and agents in accordance with the terms herein.</a:t>
          </a:r>
        </a:p>
        <a:p>
          <a:pPr marL="114300" marR="0" indent="-114300">
            <a:spcBef>
              <a:spcPts val="400"/>
            </a:spcBef>
            <a:spcAft>
              <a:spcPts val="0"/>
            </a:spcAft>
          </a:pPr>
          <a:r>
            <a:rPr lang="en-US" sz="500">
              <a:solidFill>
                <a:srgbClr val="4F5861"/>
              </a:solidFill>
              <a:effectLst/>
              <a:latin typeface="Verdana"/>
              <a:ea typeface="Verdana"/>
              <a:cs typeface="Times New Roman"/>
            </a:rPr>
            <a:t>4.	Each member shall not remove from this Report any confidential markings, copyright notices, and/or other similar indicia herein.</a:t>
          </a:r>
        </a:p>
        <a:p>
          <a:pPr marL="114300" marR="0" indent="-114300">
            <a:spcBef>
              <a:spcPts val="400"/>
            </a:spcBef>
            <a:spcAft>
              <a:spcPts val="0"/>
            </a:spcAft>
          </a:pPr>
          <a:r>
            <a:rPr lang="en-US" sz="500">
              <a:solidFill>
                <a:srgbClr val="4F5861"/>
              </a:solidFill>
              <a:effectLst/>
              <a:latin typeface="Verdana"/>
              <a:ea typeface="Verdana"/>
              <a:cs typeface="Times New Roman"/>
            </a:rPr>
            <a:t>5.	Each member is responsible for any breach of its obligations as stated herein by any of its employees or agents.</a:t>
          </a:r>
        </a:p>
        <a:p>
          <a:pPr marL="114300" marR="0" indent="-114300">
            <a:spcBef>
              <a:spcPts val="400"/>
            </a:spcBef>
            <a:spcAft>
              <a:spcPts val="0"/>
            </a:spcAft>
          </a:pPr>
          <a:r>
            <a:rPr lang="en-US" sz="500">
              <a:solidFill>
                <a:srgbClr val="4F5861"/>
              </a:solidFill>
              <a:effectLst/>
              <a:latin typeface="Verdana"/>
              <a:ea typeface="Verdana"/>
              <a:cs typeface="Times New Roman"/>
            </a:rPr>
            <a:t>6.	If a member is unwilling to abide by any of the foregoing obligations, then such member shall promptly return this Report and all copies thereof to EAB.</a:t>
          </a:r>
        </a:p>
      </xdr:txBody>
    </xdr:sp>
    <xdr:clientData/>
  </xdr:twoCellAnchor>
  <xdr:twoCellAnchor>
    <xdr:from>
      <xdr:col>8</xdr:col>
      <xdr:colOff>301165</xdr:colOff>
      <xdr:row>2</xdr:row>
      <xdr:rowOff>155822</xdr:rowOff>
    </xdr:from>
    <xdr:to>
      <xdr:col>8</xdr:col>
      <xdr:colOff>301165</xdr:colOff>
      <xdr:row>37</xdr:row>
      <xdr:rowOff>13602</xdr:rowOff>
    </xdr:to>
    <xdr:cxnSp macro="">
      <xdr:nvCxnSpPr>
        <xdr:cNvPr id="65" name="Straight Arrow Connector 64"/>
        <xdr:cNvCxnSpPr>
          <a:cxnSpLocks noChangeShapeType="1"/>
        </xdr:cNvCxnSpPr>
      </xdr:nvCxnSpPr>
      <xdr:spPr bwMode="auto">
        <a:xfrm>
          <a:off x="10623334" y="1205037"/>
          <a:ext cx="0" cy="5801380"/>
        </a:xfrm>
        <a:prstGeom prst="straightConnector1">
          <a:avLst/>
        </a:prstGeom>
        <a:noFill/>
        <a:ln w="6350">
          <a:solidFill>
            <a:schemeClr val="accent3"/>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xdr:row>
      <xdr:rowOff>0</xdr:rowOff>
    </xdr:from>
    <xdr:to>
      <xdr:col>1</xdr:col>
      <xdr:colOff>33061</xdr:colOff>
      <xdr:row>30</xdr:row>
      <xdr:rowOff>137521</xdr:rowOff>
    </xdr:to>
    <xdr:grpSp>
      <xdr:nvGrpSpPr>
        <xdr:cNvPr id="20" name="Group 19"/>
        <xdr:cNvGrpSpPr/>
      </xdr:nvGrpSpPr>
      <xdr:grpSpPr>
        <a:xfrm>
          <a:off x="0" y="1047750"/>
          <a:ext cx="1842811" cy="5482104"/>
          <a:chOff x="0" y="1053548"/>
          <a:chExt cx="1839001" cy="5228104"/>
        </a:xfrm>
      </xdr:grpSpPr>
      <xdr:grpSp>
        <xdr:nvGrpSpPr>
          <xdr:cNvPr id="21" name="Group 20"/>
          <xdr:cNvGrpSpPr/>
        </xdr:nvGrpSpPr>
        <xdr:grpSpPr>
          <a:xfrm>
            <a:off x="0" y="1053548"/>
            <a:ext cx="1839001" cy="4920136"/>
            <a:chOff x="0" y="1052763"/>
            <a:chExt cx="1784684" cy="5060111"/>
          </a:xfrm>
        </xdr:grpSpPr>
        <xdr:sp macro="" textlink="">
          <xdr:nvSpPr>
            <xdr:cNvPr id="23" name="TextBox 22"/>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24" name="TextBox 23">
              <a:hlinkClick xmlns:r="http://schemas.openxmlformats.org/officeDocument/2006/relationships" r:id="rId6"/>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25" name="TextBox 24">
              <a:hlinkClick xmlns:r="http://schemas.openxmlformats.org/officeDocument/2006/relationships" r:id="rId7"/>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26" name="TextBox 25">
              <a:hlinkClick xmlns:r="http://schemas.openxmlformats.org/officeDocument/2006/relationships" r:id="rId8"/>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27" name="TextBox 26">
              <a:hlinkClick xmlns:r="http://schemas.openxmlformats.org/officeDocument/2006/relationships" r:id="rId9"/>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28" name="TextBox 27">
              <a:hlinkClick xmlns:r="http://schemas.openxmlformats.org/officeDocument/2006/relationships" r:id="rId10"/>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29" name="TextBox 28">
              <a:hlinkClick xmlns:r="http://schemas.openxmlformats.org/officeDocument/2006/relationships" r:id="rId11"/>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31" name="TextBox 30">
              <a:hlinkClick xmlns:r="http://schemas.openxmlformats.org/officeDocument/2006/relationships" r:id="rId12"/>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32" name="TextBox 31">
              <a:hlinkClick xmlns:r="http://schemas.openxmlformats.org/officeDocument/2006/relationships" r:id="rId13"/>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33" name="TextBox 32">
              <a:hlinkClick xmlns:r="http://schemas.openxmlformats.org/officeDocument/2006/relationships" r:id="rId14"/>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34" name="TextBox 33">
              <a:hlinkClick xmlns:r="http://schemas.openxmlformats.org/officeDocument/2006/relationships" r:id="rId15"/>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35" name="TextBox 34">
              <a:hlinkClick xmlns:r="http://schemas.openxmlformats.org/officeDocument/2006/relationships" r:id="rId16"/>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36" name="TextBox 35">
              <a:hlinkClick xmlns:r="http://schemas.openxmlformats.org/officeDocument/2006/relationships" r:id="rId17"/>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sp macro="" textlink="">
        <xdr:nvSpPr>
          <xdr:cNvPr id="22" name="TextBox 21">
            <a:hlinkClick xmlns:r="http://schemas.openxmlformats.org/officeDocument/2006/relationships" r:id="rId18"/>
          </xdr:cNvPr>
          <xdr:cNvSpPr txBox="1"/>
        </xdr:nvSpPr>
        <xdr:spPr bwMode="gray">
          <a:xfrm>
            <a:off x="0" y="6008326"/>
            <a:ext cx="1839001" cy="27332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grpSp>
    <xdr:clientData/>
  </xdr:twoCellAnchor>
  <xdr:twoCellAnchor>
    <xdr:from>
      <xdr:col>8</xdr:col>
      <xdr:colOff>1608667</xdr:colOff>
      <xdr:row>37</xdr:row>
      <xdr:rowOff>95255</xdr:rowOff>
    </xdr:from>
    <xdr:to>
      <xdr:col>8</xdr:col>
      <xdr:colOff>2783417</xdr:colOff>
      <xdr:row>39</xdr:row>
      <xdr:rowOff>85730</xdr:rowOff>
    </xdr:to>
    <xdr:sp macro="" textlink="">
      <xdr:nvSpPr>
        <xdr:cNvPr id="39" name="TextBox 38">
          <a:hlinkClick xmlns:r="http://schemas.openxmlformats.org/officeDocument/2006/relationships" r:id="rId14"/>
        </xdr:cNvPr>
        <xdr:cNvSpPr txBox="1"/>
      </xdr:nvSpPr>
      <xdr:spPr bwMode="gray">
        <a:xfrm>
          <a:off x="11927417" y="7524755"/>
          <a:ext cx="1174750" cy="286808"/>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&lt;&lt; PREVIOUS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xdr:from>
      <xdr:col>10</xdr:col>
      <xdr:colOff>661737</xdr:colOff>
      <xdr:row>10</xdr:row>
      <xdr:rowOff>10026</xdr:rowOff>
    </xdr:from>
    <xdr:to>
      <xdr:col>12</xdr:col>
      <xdr:colOff>72189</xdr:colOff>
      <xdr:row>14</xdr:row>
      <xdr:rowOff>162426</xdr:rowOff>
    </xdr:to>
    <xdr:sp macro="" textlink="">
      <xdr:nvSpPr>
        <xdr:cNvPr id="3" name="TextBox 2"/>
        <xdr:cNvSpPr txBox="1"/>
      </xdr:nvSpPr>
      <xdr:spPr bwMode="gray">
        <a:xfrm>
          <a:off x="11720262" y="2581776"/>
          <a:ext cx="915402" cy="914400"/>
        </a:xfrm>
        <a:prstGeom prst="rect">
          <a:avLst/>
        </a:prstGeom>
        <a:noFill/>
      </xdr:spPr>
      <xdr:txBody>
        <a:bodyPr vertOverflow="clip" horzOverflow="clip" wrap="non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endParaRPr lang="en-US" sz="1000" b="0">
            <a:solidFill>
              <a:schemeClr val="tx1"/>
            </a:solidFill>
            <a:latin typeface="+mn-lt"/>
            <a:ea typeface="+mn-ea"/>
            <a:cs typeface="+mn-cs"/>
          </a:endParaRPr>
        </a:p>
      </xdr:txBody>
    </xdr:sp>
    <xdr:clientData/>
  </xdr:twoCellAnchor>
  <xdr:twoCellAnchor editAs="absolute">
    <xdr:from>
      <xdr:col>6</xdr:col>
      <xdr:colOff>67004</xdr:colOff>
      <xdr:row>2</xdr:row>
      <xdr:rowOff>182885</xdr:rowOff>
    </xdr:from>
    <xdr:to>
      <xdr:col>12</xdr:col>
      <xdr:colOff>944035</xdr:colOff>
      <xdr:row>22</xdr:row>
      <xdr:rowOff>127242</xdr:rowOff>
    </xdr:to>
    <xdr:sp macro="" textlink="">
      <xdr:nvSpPr>
        <xdr:cNvPr id="5" name="Line Callout 2 (No Border) 86"/>
        <xdr:cNvSpPr/>
      </xdr:nvSpPr>
      <xdr:spPr bwMode="gray">
        <a:xfrm>
          <a:off x="8169785" y="1238255"/>
          <a:ext cx="5376097" cy="5963613"/>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i="0" kern="1200" baseline="0">
              <a:solidFill>
                <a:schemeClr val="tx1"/>
              </a:solidFill>
              <a:effectLst/>
              <a:latin typeface="+mn-lt"/>
              <a:ea typeface="Times New Roman"/>
              <a:cs typeface="Times New Roman"/>
            </a:rPr>
            <a:t>Frequently Asked Questions </a:t>
          </a:r>
        </a:p>
        <a:p>
          <a:pPr marL="0" marR="0">
            <a:spcAft>
              <a:spcPts val="500"/>
            </a:spcAft>
          </a:pPr>
          <a:r>
            <a:rPr lang="en-US" sz="900" b="0" i="1" kern="1200" baseline="0">
              <a:solidFill>
                <a:schemeClr val="tx1"/>
              </a:solidFill>
              <a:effectLst/>
              <a:latin typeface="+mn-lt"/>
              <a:ea typeface="Times New Roman"/>
              <a:cs typeface="Times New Roman"/>
            </a:rPr>
            <a:t>If the survey response rate is low, how representative are the survey results of our student population?</a:t>
          </a:r>
        </a:p>
        <a:p>
          <a:pPr marL="0" marR="0">
            <a:spcAft>
              <a:spcPts val="1000"/>
            </a:spcAft>
          </a:pPr>
          <a:r>
            <a:rPr lang="en-US" sz="900" b="0" i="0" kern="1200" baseline="0">
              <a:solidFill>
                <a:schemeClr val="tx1"/>
              </a:solidFill>
              <a:effectLst/>
              <a:latin typeface="+mn-lt"/>
              <a:ea typeface="Times New Roman"/>
              <a:cs typeface="Times New Roman"/>
            </a:rPr>
            <a:t>EAB is not able to determine to what extent the survey respondents reflect the makeup of your student population. Survey results may not be generalizable to the entire student body. You can work with a research expert on your campus to determine how representative the survey results are.</a:t>
          </a:r>
        </a:p>
        <a:p>
          <a:pPr marL="0" marR="0">
            <a:spcAft>
              <a:spcPts val="500"/>
            </a:spcAft>
          </a:pPr>
          <a:r>
            <a:rPr lang="en-US" sz="900" b="0" i="1" kern="1200" baseline="0">
              <a:solidFill>
                <a:schemeClr val="tx1"/>
              </a:solidFill>
              <a:effectLst/>
              <a:latin typeface="+mn-lt"/>
              <a:ea typeface="Times New Roman"/>
              <a:cs typeface="Times New Roman"/>
            </a:rPr>
            <a:t>How does my institution's survey response rate compare with other spring 2016 cohort institutions?</a:t>
          </a:r>
        </a:p>
        <a:p>
          <a:pPr marL="0" marR="0">
            <a:spcAft>
              <a:spcPts val="1000"/>
            </a:spcAft>
          </a:pPr>
          <a:r>
            <a:rPr lang="en-US" sz="900" b="0" i="0" kern="1200" baseline="0">
              <a:solidFill>
                <a:schemeClr val="tx1"/>
              </a:solidFill>
              <a:effectLst/>
              <a:latin typeface="+mn-lt"/>
              <a:ea typeface="Times New Roman"/>
              <a:cs typeface="Times New Roman"/>
            </a:rPr>
            <a:t>The average survey response rate across the 22 participating institutions was 14%. The highest institutional response rate was 29% and the lowest was 3%.</a:t>
          </a:r>
        </a:p>
        <a:p>
          <a:pPr marL="0" marR="0">
            <a:spcAft>
              <a:spcPts val="500"/>
            </a:spcAft>
          </a:pPr>
          <a:r>
            <a:rPr lang="en-US" sz="900" b="0" i="1" kern="1200" baseline="0">
              <a:solidFill>
                <a:schemeClr val="tx1"/>
              </a:solidFill>
              <a:effectLst/>
              <a:latin typeface="+mn-lt"/>
              <a:ea typeface="Times New Roman"/>
              <a:cs typeface="Times New Roman"/>
            </a:rPr>
            <a:t>What questions were asked on the survey?</a:t>
          </a:r>
        </a:p>
        <a:p>
          <a:pPr marL="0" marR="0">
            <a:spcAft>
              <a:spcPts val="1000"/>
            </a:spcAft>
          </a:pPr>
          <a:r>
            <a:rPr lang="en-US" sz="900" b="0" i="0" kern="1200" baseline="0">
              <a:solidFill>
                <a:schemeClr val="tx1"/>
              </a:solidFill>
              <a:effectLst/>
              <a:latin typeface="+mn-lt"/>
              <a:ea typeface="Times New Roman"/>
              <a:cs typeface="Times New Roman"/>
            </a:rPr>
            <a:t>The full survey can be found in your institution's EAB Box folder.</a:t>
          </a:r>
        </a:p>
        <a:p>
          <a:pPr marL="0" marR="0">
            <a:spcAft>
              <a:spcPts val="500"/>
            </a:spcAft>
          </a:pPr>
          <a:r>
            <a:rPr lang="en-US" sz="900" b="0" i="1" kern="1200" baseline="0">
              <a:solidFill>
                <a:schemeClr val="tx1"/>
              </a:solidFill>
              <a:effectLst/>
              <a:latin typeface="+mn-lt"/>
              <a:ea typeface="Times New Roman"/>
              <a:cs typeface="Times New Roman"/>
            </a:rPr>
            <a:t>A number of students only partially completed the survey. How do I know how many students answered each question? </a:t>
          </a:r>
        </a:p>
        <a:p>
          <a:pPr marL="0" marR="0">
            <a:spcAft>
              <a:spcPts val="1000"/>
            </a:spcAft>
          </a:pPr>
          <a:r>
            <a:rPr lang="en-US" sz="900" b="0" i="0" kern="1200" baseline="0">
              <a:solidFill>
                <a:schemeClr val="tx1"/>
              </a:solidFill>
              <a:effectLst/>
              <a:latin typeface="+mn-lt"/>
              <a:ea typeface="Times New Roman"/>
              <a:cs typeface="Times New Roman"/>
            </a:rPr>
            <a:t>Included next to each data chart or table is "n=." "N" is the number of students who responded to the question. The average number of responses is given in charts and tables that combine multiple questions. This is reported as "avg. n=." </a:t>
          </a:r>
        </a:p>
        <a:p>
          <a:pPr marL="0" marR="0">
            <a:spcAft>
              <a:spcPts val="500"/>
            </a:spcAft>
          </a:pPr>
          <a:r>
            <a:rPr lang="en-US" sz="900" b="0" i="1" kern="1200" baseline="0">
              <a:solidFill>
                <a:schemeClr val="tx1"/>
              </a:solidFill>
              <a:effectLst/>
              <a:latin typeface="+mn-lt"/>
              <a:ea typeface="Times New Roman"/>
              <a:cs typeface="Times New Roman"/>
            </a:rPr>
            <a:t>Were any survey questions required? </a:t>
          </a:r>
        </a:p>
        <a:p>
          <a:pPr marL="0" marR="0">
            <a:spcAft>
              <a:spcPts val="1000"/>
            </a:spcAft>
          </a:pPr>
          <a:r>
            <a:rPr lang="en-US" sz="900" b="0" i="0" kern="1200" baseline="0">
              <a:solidFill>
                <a:schemeClr val="tx1"/>
              </a:solidFill>
              <a:effectLst/>
              <a:latin typeface="+mn-lt"/>
              <a:ea typeface="Times New Roman"/>
              <a:cs typeface="Times New Roman"/>
            </a:rPr>
            <a:t>Survey respondents were required to consent to take the survey in order to proceed to the survey questions. No other survey elements were required. </a:t>
          </a:r>
        </a:p>
        <a:p>
          <a:pPr marL="0" marR="0">
            <a:spcAft>
              <a:spcPts val="500"/>
            </a:spcAft>
          </a:pPr>
          <a:r>
            <a:rPr lang="en-US" sz="900" b="0" i="1" kern="1200" baseline="0">
              <a:solidFill>
                <a:schemeClr val="tx1"/>
              </a:solidFill>
              <a:effectLst/>
              <a:latin typeface="+mn-lt"/>
              <a:ea typeface="Times New Roman"/>
              <a:cs typeface="Times New Roman"/>
            </a:rPr>
            <a:t>Why can I break out survey results only by class standing and gender (female and male only)? I want to see sexual violence, harassment, and intimate partner violence broken out by demographic characteristics like race, sexual orientation, and gender identity.</a:t>
          </a:r>
        </a:p>
        <a:p>
          <a:pPr marL="0" marR="0">
            <a:spcAft>
              <a:spcPts val="500"/>
            </a:spcAft>
          </a:pPr>
          <a:r>
            <a:rPr lang="en-US" sz="900" b="0" i="0" kern="1200" baseline="0">
              <a:solidFill>
                <a:schemeClr val="tx1"/>
              </a:solidFill>
              <a:effectLst/>
              <a:latin typeface="+mn-lt"/>
              <a:ea typeface="Times New Roman"/>
              <a:cs typeface="Times New Roman"/>
            </a:rPr>
            <a:t>In this high-level analysis, the climate survey team selectively broke out survey results that could best guide sexual violence prevention and response strategy. We did not break out results by demographic characteristics when response counts for a given demographic category were so low (15 or less) that student privacy would be jeopardized. This is most notable in the sexual violence, harassment, and intimate partner violence sections. We recommend you work with a research expert to further explore the data to answer all your institution's questions. </a:t>
          </a:r>
        </a:p>
        <a:p>
          <a:pPr marL="0" marR="0">
            <a:spcAft>
              <a:spcPts val="500"/>
            </a:spcAft>
          </a:pPr>
          <a:endParaRPr lang="en-US" sz="900" b="0" i="1" kern="1200" baseline="0">
            <a:solidFill>
              <a:schemeClr val="tx1"/>
            </a:solidFill>
            <a:effectLst/>
            <a:latin typeface="+mn-lt"/>
            <a:ea typeface="Times New Roman"/>
            <a:cs typeface="Times New Roman"/>
          </a:endParaRPr>
        </a:p>
        <a:p>
          <a:pPr marL="0" marR="0">
            <a:spcAft>
              <a:spcPts val="1000"/>
            </a:spcAft>
          </a:pPr>
          <a:endParaRPr lang="en-US" sz="900" b="0" i="1" kern="1200" baseline="0">
            <a:solidFill>
              <a:schemeClr val="tx1"/>
            </a:solidFill>
            <a:effectLst/>
            <a:latin typeface="+mn-lt"/>
            <a:ea typeface="Times New Roman"/>
            <a:cs typeface="Times New Roman"/>
          </a:endParaRPr>
        </a:p>
      </xdr:txBody>
    </xdr:sp>
    <xdr:clientData/>
  </xdr:twoCellAnchor>
  <xdr:twoCellAnchor>
    <xdr:from>
      <xdr:col>2</xdr:col>
      <xdr:colOff>280712</xdr:colOff>
      <xdr:row>6</xdr:row>
      <xdr:rowOff>21714</xdr:rowOff>
    </xdr:from>
    <xdr:to>
      <xdr:col>2</xdr:col>
      <xdr:colOff>646472</xdr:colOff>
      <xdr:row>6</xdr:row>
      <xdr:rowOff>370513</xdr:rowOff>
    </xdr:to>
    <xdr:pic>
      <xdr:nvPicPr>
        <xdr:cNvPr id="44" name="Picture 6" descr="Person_Student_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09537" y="1831464"/>
          <a:ext cx="365760" cy="348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280712</xdr:colOff>
      <xdr:row>17</xdr:row>
      <xdr:rowOff>190170</xdr:rowOff>
    </xdr:from>
    <xdr:to>
      <xdr:col>2</xdr:col>
      <xdr:colOff>646472</xdr:colOff>
      <xdr:row>18</xdr:row>
      <xdr:rowOff>367731</xdr:rowOff>
    </xdr:to>
    <xdr:pic>
      <xdr:nvPicPr>
        <xdr:cNvPr id="45" name="Picture 7" descr="Calenda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09537" y="5467020"/>
          <a:ext cx="365760" cy="368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12</xdr:col>
      <xdr:colOff>696940</xdr:colOff>
      <xdr:row>2</xdr:row>
      <xdr:rowOff>182885</xdr:rowOff>
    </xdr:from>
    <xdr:to>
      <xdr:col>12</xdr:col>
      <xdr:colOff>944035</xdr:colOff>
      <xdr:row>3</xdr:row>
      <xdr:rowOff>179652</xdr:rowOff>
    </xdr:to>
    <xdr:grpSp>
      <xdr:nvGrpSpPr>
        <xdr:cNvPr id="56" name="Group 55"/>
        <xdr:cNvGrpSpPr/>
      </xdr:nvGrpSpPr>
      <xdr:grpSpPr bwMode="gray">
        <a:xfrm>
          <a:off x="13322857" y="1230635"/>
          <a:ext cx="247095" cy="187267"/>
          <a:chOff x="3003586" y="2661522"/>
          <a:chExt cx="271672" cy="181522"/>
        </a:xfrm>
      </xdr:grpSpPr>
      <xdr:sp macro="" textlink="">
        <xdr:nvSpPr>
          <xdr:cNvPr id="57" name="Rectangle 56"/>
          <xdr:cNvSpPr/>
        </xdr:nvSpPr>
        <xdr:spPr bwMode="gray">
          <a:xfrm>
            <a:off x="3003586" y="2661522"/>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58" name="Round Same Side Corner Rectangle 57"/>
          <xdr:cNvSpPr/>
        </xdr:nvSpPr>
        <xdr:spPr bwMode="gray">
          <a:xfrm rot="10800000">
            <a:off x="3003586" y="2661522"/>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59" name="Freeform 58"/>
          <xdr:cNvSpPr>
            <a:spLocks noEditPoints="1"/>
          </xdr:cNvSpPr>
        </xdr:nvSpPr>
        <xdr:spPr bwMode="gray">
          <a:xfrm>
            <a:off x="3063140" y="2687023"/>
            <a:ext cx="94663" cy="130521"/>
          </a:xfrm>
          <a:custGeom>
            <a:avLst/>
            <a:gdLst>
              <a:gd name="T0" fmla="*/ 1513 w 2373"/>
              <a:gd name="T1" fmla="*/ 3368 h 3368"/>
              <a:gd name="T2" fmla="*/ 1182 w 2373"/>
              <a:gd name="T3" fmla="*/ 0 h 3368"/>
              <a:gd name="T4" fmla="*/ 1441 w 2373"/>
              <a:gd name="T5" fmla="*/ 18 h 3368"/>
              <a:gd name="T6" fmla="*/ 1672 w 2373"/>
              <a:gd name="T7" fmla="*/ 71 h 3368"/>
              <a:gd name="T8" fmla="*/ 1876 w 2373"/>
              <a:gd name="T9" fmla="*/ 162 h 3368"/>
              <a:gd name="T10" fmla="*/ 2051 w 2373"/>
              <a:gd name="T11" fmla="*/ 288 h 3368"/>
              <a:gd name="T12" fmla="*/ 2202 w 2373"/>
              <a:gd name="T13" fmla="*/ 452 h 3368"/>
              <a:gd name="T14" fmla="*/ 2307 w 2373"/>
              <a:gd name="T15" fmla="*/ 630 h 3368"/>
              <a:gd name="T16" fmla="*/ 2362 w 2373"/>
              <a:gd name="T17" fmla="*/ 822 h 3368"/>
              <a:gd name="T18" fmla="*/ 2369 w 2373"/>
              <a:gd name="T19" fmla="*/ 1028 h 3368"/>
              <a:gd name="T20" fmla="*/ 2320 w 2373"/>
              <a:gd name="T21" fmla="*/ 1229 h 3368"/>
              <a:gd name="T22" fmla="*/ 2231 w 2373"/>
              <a:gd name="T23" fmla="*/ 1393 h 3368"/>
              <a:gd name="T24" fmla="*/ 2133 w 2373"/>
              <a:gd name="T25" fmla="*/ 1513 h 3368"/>
              <a:gd name="T26" fmla="*/ 1995 w 2373"/>
              <a:gd name="T27" fmla="*/ 1653 h 3368"/>
              <a:gd name="T28" fmla="*/ 1817 w 2373"/>
              <a:gd name="T29" fmla="*/ 1814 h 3368"/>
              <a:gd name="T30" fmla="*/ 1657 w 2373"/>
              <a:gd name="T31" fmla="*/ 1951 h 3368"/>
              <a:gd name="T32" fmla="*/ 1557 w 2373"/>
              <a:gd name="T33" fmla="*/ 2057 h 3368"/>
              <a:gd name="T34" fmla="*/ 1499 w 2373"/>
              <a:gd name="T35" fmla="*/ 2142 h 3368"/>
              <a:gd name="T36" fmla="*/ 1470 w 2373"/>
              <a:gd name="T37" fmla="*/ 2241 h 3368"/>
              <a:gd name="T38" fmla="*/ 1456 w 2373"/>
              <a:gd name="T39" fmla="*/ 2386 h 3368"/>
              <a:gd name="T40" fmla="*/ 880 w 2373"/>
              <a:gd name="T41" fmla="*/ 2509 h 3368"/>
              <a:gd name="T42" fmla="*/ 878 w 2373"/>
              <a:gd name="T43" fmla="*/ 2393 h 3368"/>
              <a:gd name="T44" fmla="*/ 880 w 2373"/>
              <a:gd name="T45" fmla="*/ 2277 h 3368"/>
              <a:gd name="T46" fmla="*/ 908 w 2373"/>
              <a:gd name="T47" fmla="*/ 2067 h 3368"/>
              <a:gd name="T48" fmla="*/ 970 w 2373"/>
              <a:gd name="T49" fmla="*/ 1892 h 3368"/>
              <a:gd name="T50" fmla="*/ 1066 w 2373"/>
              <a:gd name="T51" fmla="*/ 1749 h 3368"/>
              <a:gd name="T52" fmla="*/ 1213 w 2373"/>
              <a:gd name="T53" fmla="*/ 1593 h 3368"/>
              <a:gd name="T54" fmla="*/ 1393 w 2373"/>
              <a:gd name="T55" fmla="*/ 1439 h 3368"/>
              <a:gd name="T56" fmla="*/ 1526 w 2373"/>
              <a:gd name="T57" fmla="*/ 1326 h 3368"/>
              <a:gd name="T58" fmla="*/ 1619 w 2373"/>
              <a:gd name="T59" fmla="*/ 1241 h 3368"/>
              <a:gd name="T60" fmla="*/ 1671 w 2373"/>
              <a:gd name="T61" fmla="*/ 1185 h 3368"/>
              <a:gd name="T62" fmla="*/ 1734 w 2373"/>
              <a:gd name="T63" fmla="*/ 1068 h 3368"/>
              <a:gd name="T64" fmla="*/ 1755 w 2373"/>
              <a:gd name="T65" fmla="*/ 939 h 3368"/>
              <a:gd name="T66" fmla="*/ 1734 w 2373"/>
              <a:gd name="T67" fmla="*/ 807 h 3368"/>
              <a:gd name="T68" fmla="*/ 1672 w 2373"/>
              <a:gd name="T69" fmla="*/ 690 h 3368"/>
              <a:gd name="T70" fmla="*/ 1569 w 2373"/>
              <a:gd name="T71" fmla="*/ 589 h 3368"/>
              <a:gd name="T72" fmla="*/ 1434 w 2373"/>
              <a:gd name="T73" fmla="*/ 519 h 3368"/>
              <a:gd name="T74" fmla="*/ 1270 w 2373"/>
              <a:gd name="T75" fmla="*/ 489 h 3368"/>
              <a:gd name="T76" fmla="*/ 1093 w 2373"/>
              <a:gd name="T77" fmla="*/ 495 h 3368"/>
              <a:gd name="T78" fmla="*/ 938 w 2373"/>
              <a:gd name="T79" fmla="*/ 541 h 3368"/>
              <a:gd name="T80" fmla="*/ 806 w 2373"/>
              <a:gd name="T81" fmla="*/ 626 h 3368"/>
              <a:gd name="T82" fmla="*/ 698 w 2373"/>
              <a:gd name="T83" fmla="*/ 750 h 3368"/>
              <a:gd name="T84" fmla="*/ 619 w 2373"/>
              <a:gd name="T85" fmla="*/ 915 h 3368"/>
              <a:gd name="T86" fmla="*/ 0 w 2373"/>
              <a:gd name="T87" fmla="*/ 976 h 3368"/>
              <a:gd name="T88" fmla="*/ 35 w 2373"/>
              <a:gd name="T89" fmla="*/ 762 h 3368"/>
              <a:gd name="T90" fmla="*/ 115 w 2373"/>
              <a:gd name="T91" fmla="*/ 568 h 3368"/>
              <a:gd name="T92" fmla="*/ 238 w 2373"/>
              <a:gd name="T93" fmla="*/ 392 h 3368"/>
              <a:gd name="T94" fmla="*/ 404 w 2373"/>
              <a:gd name="T95" fmla="*/ 235 h 3368"/>
              <a:gd name="T96" fmla="*/ 602 w 2373"/>
              <a:gd name="T97" fmla="*/ 115 h 3368"/>
              <a:gd name="T98" fmla="*/ 831 w 2373"/>
              <a:gd name="T99" fmla="*/ 38 h 3368"/>
              <a:gd name="T100" fmla="*/ 1089 w 2373"/>
              <a:gd name="T101" fmla="*/ 2 h 3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373" h="3368">
                <a:moveTo>
                  <a:pt x="880" y="2729"/>
                </a:moveTo>
                <a:lnTo>
                  <a:pt x="1513" y="2729"/>
                </a:lnTo>
                <a:lnTo>
                  <a:pt x="1513" y="3368"/>
                </a:lnTo>
                <a:lnTo>
                  <a:pt x="880" y="3368"/>
                </a:lnTo>
                <a:lnTo>
                  <a:pt x="880" y="2729"/>
                </a:lnTo>
                <a:close/>
                <a:moveTo>
                  <a:pt x="1182" y="0"/>
                </a:moveTo>
                <a:lnTo>
                  <a:pt x="1271" y="2"/>
                </a:lnTo>
                <a:lnTo>
                  <a:pt x="1357" y="8"/>
                </a:lnTo>
                <a:lnTo>
                  <a:pt x="1441" y="18"/>
                </a:lnTo>
                <a:lnTo>
                  <a:pt x="1521" y="32"/>
                </a:lnTo>
                <a:lnTo>
                  <a:pt x="1598" y="50"/>
                </a:lnTo>
                <a:lnTo>
                  <a:pt x="1672" y="71"/>
                </a:lnTo>
                <a:lnTo>
                  <a:pt x="1743" y="98"/>
                </a:lnTo>
                <a:lnTo>
                  <a:pt x="1811" y="128"/>
                </a:lnTo>
                <a:lnTo>
                  <a:pt x="1876" y="162"/>
                </a:lnTo>
                <a:lnTo>
                  <a:pt x="1936" y="200"/>
                </a:lnTo>
                <a:lnTo>
                  <a:pt x="1995" y="242"/>
                </a:lnTo>
                <a:lnTo>
                  <a:pt x="2051" y="288"/>
                </a:lnTo>
                <a:lnTo>
                  <a:pt x="2106" y="341"/>
                </a:lnTo>
                <a:lnTo>
                  <a:pt x="2157" y="395"/>
                </a:lnTo>
                <a:lnTo>
                  <a:pt x="2202" y="452"/>
                </a:lnTo>
                <a:lnTo>
                  <a:pt x="2242" y="509"/>
                </a:lnTo>
                <a:lnTo>
                  <a:pt x="2277" y="568"/>
                </a:lnTo>
                <a:lnTo>
                  <a:pt x="2307" y="630"/>
                </a:lnTo>
                <a:lnTo>
                  <a:pt x="2330" y="692"/>
                </a:lnTo>
                <a:lnTo>
                  <a:pt x="2349" y="756"/>
                </a:lnTo>
                <a:lnTo>
                  <a:pt x="2362" y="822"/>
                </a:lnTo>
                <a:lnTo>
                  <a:pt x="2370" y="889"/>
                </a:lnTo>
                <a:lnTo>
                  <a:pt x="2373" y="957"/>
                </a:lnTo>
                <a:lnTo>
                  <a:pt x="2369" y="1028"/>
                </a:lnTo>
                <a:lnTo>
                  <a:pt x="2359" y="1096"/>
                </a:lnTo>
                <a:lnTo>
                  <a:pt x="2343" y="1163"/>
                </a:lnTo>
                <a:lnTo>
                  <a:pt x="2320" y="1229"/>
                </a:lnTo>
                <a:lnTo>
                  <a:pt x="2291" y="1294"/>
                </a:lnTo>
                <a:lnTo>
                  <a:pt x="2254" y="1357"/>
                </a:lnTo>
                <a:lnTo>
                  <a:pt x="2231" y="1393"/>
                </a:lnTo>
                <a:lnTo>
                  <a:pt x="2202" y="1431"/>
                </a:lnTo>
                <a:lnTo>
                  <a:pt x="2170" y="1471"/>
                </a:lnTo>
                <a:lnTo>
                  <a:pt x="2133" y="1513"/>
                </a:lnTo>
                <a:lnTo>
                  <a:pt x="2091" y="1557"/>
                </a:lnTo>
                <a:lnTo>
                  <a:pt x="2046" y="1604"/>
                </a:lnTo>
                <a:lnTo>
                  <a:pt x="1995" y="1653"/>
                </a:lnTo>
                <a:lnTo>
                  <a:pt x="1939" y="1704"/>
                </a:lnTo>
                <a:lnTo>
                  <a:pt x="1881" y="1757"/>
                </a:lnTo>
                <a:lnTo>
                  <a:pt x="1817" y="1814"/>
                </a:lnTo>
                <a:lnTo>
                  <a:pt x="1748" y="1872"/>
                </a:lnTo>
                <a:lnTo>
                  <a:pt x="1700" y="1913"/>
                </a:lnTo>
                <a:lnTo>
                  <a:pt x="1657" y="1951"/>
                </a:lnTo>
                <a:lnTo>
                  <a:pt x="1619" y="1988"/>
                </a:lnTo>
                <a:lnTo>
                  <a:pt x="1585" y="2024"/>
                </a:lnTo>
                <a:lnTo>
                  <a:pt x="1557" y="2057"/>
                </a:lnTo>
                <a:lnTo>
                  <a:pt x="1532" y="2087"/>
                </a:lnTo>
                <a:lnTo>
                  <a:pt x="1513" y="2116"/>
                </a:lnTo>
                <a:lnTo>
                  <a:pt x="1499" y="2142"/>
                </a:lnTo>
                <a:lnTo>
                  <a:pt x="1488" y="2170"/>
                </a:lnTo>
                <a:lnTo>
                  <a:pt x="1478" y="2203"/>
                </a:lnTo>
                <a:lnTo>
                  <a:pt x="1470" y="2241"/>
                </a:lnTo>
                <a:lnTo>
                  <a:pt x="1464" y="2285"/>
                </a:lnTo>
                <a:lnTo>
                  <a:pt x="1459" y="2333"/>
                </a:lnTo>
                <a:lnTo>
                  <a:pt x="1456" y="2386"/>
                </a:lnTo>
                <a:lnTo>
                  <a:pt x="1454" y="2445"/>
                </a:lnTo>
                <a:lnTo>
                  <a:pt x="1455" y="2509"/>
                </a:lnTo>
                <a:lnTo>
                  <a:pt x="880" y="2509"/>
                </a:lnTo>
                <a:lnTo>
                  <a:pt x="879" y="2463"/>
                </a:lnTo>
                <a:lnTo>
                  <a:pt x="879" y="2424"/>
                </a:lnTo>
                <a:lnTo>
                  <a:pt x="878" y="2393"/>
                </a:lnTo>
                <a:lnTo>
                  <a:pt x="878" y="2371"/>
                </a:lnTo>
                <a:lnTo>
                  <a:pt x="878" y="2356"/>
                </a:lnTo>
                <a:lnTo>
                  <a:pt x="880" y="2277"/>
                </a:lnTo>
                <a:lnTo>
                  <a:pt x="886" y="2203"/>
                </a:lnTo>
                <a:lnTo>
                  <a:pt x="895" y="2133"/>
                </a:lnTo>
                <a:lnTo>
                  <a:pt x="908" y="2067"/>
                </a:lnTo>
                <a:lnTo>
                  <a:pt x="925" y="2004"/>
                </a:lnTo>
                <a:lnTo>
                  <a:pt x="945" y="1946"/>
                </a:lnTo>
                <a:lnTo>
                  <a:pt x="970" y="1892"/>
                </a:lnTo>
                <a:lnTo>
                  <a:pt x="996" y="1846"/>
                </a:lnTo>
                <a:lnTo>
                  <a:pt x="1028" y="1798"/>
                </a:lnTo>
                <a:lnTo>
                  <a:pt x="1066" y="1749"/>
                </a:lnTo>
                <a:lnTo>
                  <a:pt x="1108" y="1698"/>
                </a:lnTo>
                <a:lnTo>
                  <a:pt x="1158" y="1647"/>
                </a:lnTo>
                <a:lnTo>
                  <a:pt x="1213" y="1593"/>
                </a:lnTo>
                <a:lnTo>
                  <a:pt x="1273" y="1539"/>
                </a:lnTo>
                <a:lnTo>
                  <a:pt x="1340" y="1483"/>
                </a:lnTo>
                <a:lnTo>
                  <a:pt x="1393" y="1439"/>
                </a:lnTo>
                <a:lnTo>
                  <a:pt x="1442" y="1398"/>
                </a:lnTo>
                <a:lnTo>
                  <a:pt x="1486" y="1360"/>
                </a:lnTo>
                <a:lnTo>
                  <a:pt x="1526" y="1326"/>
                </a:lnTo>
                <a:lnTo>
                  <a:pt x="1562" y="1294"/>
                </a:lnTo>
                <a:lnTo>
                  <a:pt x="1592" y="1267"/>
                </a:lnTo>
                <a:lnTo>
                  <a:pt x="1619" y="1241"/>
                </a:lnTo>
                <a:lnTo>
                  <a:pt x="1641" y="1220"/>
                </a:lnTo>
                <a:lnTo>
                  <a:pt x="1659" y="1200"/>
                </a:lnTo>
                <a:lnTo>
                  <a:pt x="1671" y="1185"/>
                </a:lnTo>
                <a:lnTo>
                  <a:pt x="1697" y="1147"/>
                </a:lnTo>
                <a:lnTo>
                  <a:pt x="1718" y="1108"/>
                </a:lnTo>
                <a:lnTo>
                  <a:pt x="1734" y="1068"/>
                </a:lnTo>
                <a:lnTo>
                  <a:pt x="1746" y="1026"/>
                </a:lnTo>
                <a:lnTo>
                  <a:pt x="1753" y="983"/>
                </a:lnTo>
                <a:lnTo>
                  <a:pt x="1755" y="939"/>
                </a:lnTo>
                <a:lnTo>
                  <a:pt x="1753" y="893"/>
                </a:lnTo>
                <a:lnTo>
                  <a:pt x="1746" y="849"/>
                </a:lnTo>
                <a:lnTo>
                  <a:pt x="1734" y="807"/>
                </a:lnTo>
                <a:lnTo>
                  <a:pt x="1718" y="766"/>
                </a:lnTo>
                <a:lnTo>
                  <a:pt x="1697" y="727"/>
                </a:lnTo>
                <a:lnTo>
                  <a:pt x="1672" y="690"/>
                </a:lnTo>
                <a:lnTo>
                  <a:pt x="1642" y="654"/>
                </a:lnTo>
                <a:lnTo>
                  <a:pt x="1607" y="619"/>
                </a:lnTo>
                <a:lnTo>
                  <a:pt x="1569" y="589"/>
                </a:lnTo>
                <a:lnTo>
                  <a:pt x="1527" y="561"/>
                </a:lnTo>
                <a:lnTo>
                  <a:pt x="1482" y="539"/>
                </a:lnTo>
                <a:lnTo>
                  <a:pt x="1434" y="519"/>
                </a:lnTo>
                <a:lnTo>
                  <a:pt x="1383" y="505"/>
                </a:lnTo>
                <a:lnTo>
                  <a:pt x="1328" y="495"/>
                </a:lnTo>
                <a:lnTo>
                  <a:pt x="1270" y="489"/>
                </a:lnTo>
                <a:lnTo>
                  <a:pt x="1210" y="487"/>
                </a:lnTo>
                <a:lnTo>
                  <a:pt x="1150" y="489"/>
                </a:lnTo>
                <a:lnTo>
                  <a:pt x="1093" y="495"/>
                </a:lnTo>
                <a:lnTo>
                  <a:pt x="1039" y="506"/>
                </a:lnTo>
                <a:lnTo>
                  <a:pt x="988" y="522"/>
                </a:lnTo>
                <a:lnTo>
                  <a:pt x="938" y="541"/>
                </a:lnTo>
                <a:lnTo>
                  <a:pt x="892" y="564"/>
                </a:lnTo>
                <a:lnTo>
                  <a:pt x="847" y="593"/>
                </a:lnTo>
                <a:lnTo>
                  <a:pt x="806" y="626"/>
                </a:lnTo>
                <a:lnTo>
                  <a:pt x="766" y="662"/>
                </a:lnTo>
                <a:lnTo>
                  <a:pt x="731" y="704"/>
                </a:lnTo>
                <a:lnTo>
                  <a:pt x="698" y="750"/>
                </a:lnTo>
                <a:lnTo>
                  <a:pt x="668" y="800"/>
                </a:lnTo>
                <a:lnTo>
                  <a:pt x="642" y="855"/>
                </a:lnTo>
                <a:lnTo>
                  <a:pt x="619" y="915"/>
                </a:lnTo>
                <a:lnTo>
                  <a:pt x="599" y="980"/>
                </a:lnTo>
                <a:lnTo>
                  <a:pt x="582" y="1048"/>
                </a:lnTo>
                <a:lnTo>
                  <a:pt x="0" y="976"/>
                </a:lnTo>
                <a:lnTo>
                  <a:pt x="7" y="902"/>
                </a:lnTo>
                <a:lnTo>
                  <a:pt x="19" y="832"/>
                </a:lnTo>
                <a:lnTo>
                  <a:pt x="35" y="762"/>
                </a:lnTo>
                <a:lnTo>
                  <a:pt x="58" y="696"/>
                </a:lnTo>
                <a:lnTo>
                  <a:pt x="84" y="631"/>
                </a:lnTo>
                <a:lnTo>
                  <a:pt x="115" y="568"/>
                </a:lnTo>
                <a:lnTo>
                  <a:pt x="151" y="507"/>
                </a:lnTo>
                <a:lnTo>
                  <a:pt x="192" y="448"/>
                </a:lnTo>
                <a:lnTo>
                  <a:pt x="238" y="392"/>
                </a:lnTo>
                <a:lnTo>
                  <a:pt x="288" y="337"/>
                </a:lnTo>
                <a:lnTo>
                  <a:pt x="344" y="285"/>
                </a:lnTo>
                <a:lnTo>
                  <a:pt x="404" y="235"/>
                </a:lnTo>
                <a:lnTo>
                  <a:pt x="467" y="190"/>
                </a:lnTo>
                <a:lnTo>
                  <a:pt x="533" y="150"/>
                </a:lnTo>
                <a:lnTo>
                  <a:pt x="602" y="115"/>
                </a:lnTo>
                <a:lnTo>
                  <a:pt x="675" y="85"/>
                </a:lnTo>
                <a:lnTo>
                  <a:pt x="752" y="59"/>
                </a:lnTo>
                <a:lnTo>
                  <a:pt x="831" y="38"/>
                </a:lnTo>
                <a:lnTo>
                  <a:pt x="914" y="21"/>
                </a:lnTo>
                <a:lnTo>
                  <a:pt x="1000" y="9"/>
                </a:lnTo>
                <a:lnTo>
                  <a:pt x="1089" y="2"/>
                </a:lnTo>
                <a:lnTo>
                  <a:pt x="1182" y="0"/>
                </a:lnTo>
                <a:close/>
              </a:path>
            </a:pathLst>
          </a:custGeom>
          <a:solidFill>
            <a:schemeClr val="bg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endParaRPr lang="en-US"/>
          </a:p>
        </xdr:txBody>
      </xdr:sp>
    </xdr:grpSp>
    <xdr:clientData/>
  </xdr:twoCellAnchor>
  <xdr:twoCellAnchor editAs="oneCell">
    <xdr:from>
      <xdr:col>2</xdr:col>
      <xdr:colOff>280696</xdr:colOff>
      <xdr:row>14</xdr:row>
      <xdr:rowOff>28575</xdr:rowOff>
    </xdr:from>
    <xdr:to>
      <xdr:col>2</xdr:col>
      <xdr:colOff>646488</xdr:colOff>
      <xdr:row>14</xdr:row>
      <xdr:rowOff>345594</xdr:rowOff>
    </xdr:to>
    <xdr:pic>
      <xdr:nvPicPr>
        <xdr:cNvPr id="4" name="Picture 3"/>
        <xdr:cNvPicPr>
          <a:picLocks noChangeAspect="1"/>
        </xdr:cNvPicPr>
      </xdr:nvPicPr>
      <xdr:blipFill>
        <a:blip xmlns:r="http://schemas.openxmlformats.org/officeDocument/2006/relationships" r:embed="rId4"/>
        <a:stretch>
          <a:fillRect/>
        </a:stretch>
      </xdr:blipFill>
      <xdr:spPr>
        <a:xfrm>
          <a:off x="2309521" y="4295775"/>
          <a:ext cx="365792" cy="317019"/>
        </a:xfrm>
        <a:prstGeom prst="rect">
          <a:avLst/>
        </a:prstGeom>
      </xdr:spPr>
    </xdr:pic>
    <xdr:clientData/>
  </xdr:twoCellAnchor>
  <xdr:twoCellAnchor>
    <xdr:from>
      <xdr:col>11</xdr:col>
      <xdr:colOff>338666</xdr:colOff>
      <xdr:row>0</xdr:row>
      <xdr:rowOff>516466</xdr:rowOff>
    </xdr:from>
    <xdr:to>
      <xdr:col>12</xdr:col>
      <xdr:colOff>978537</xdr:colOff>
      <xdr:row>0</xdr:row>
      <xdr:rowOff>702394</xdr:rowOff>
    </xdr:to>
    <xdr:sp macro="" textlink="">
      <xdr:nvSpPr>
        <xdr:cNvPr id="40" name="TextBox 39"/>
        <xdr:cNvSpPr txBox="1"/>
      </xdr:nvSpPr>
      <xdr:spPr bwMode="gray">
        <a:xfrm>
          <a:off x="12158133" y="516466"/>
          <a:ext cx="1393404" cy="18592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©2017 EAB • All Rights Reserved</a:t>
          </a:r>
        </a:p>
      </xdr:txBody>
    </xdr:sp>
    <xdr:clientData/>
  </xdr:twoCellAnchor>
  <xdr:twoCellAnchor>
    <xdr:from>
      <xdr:col>0</xdr:col>
      <xdr:colOff>0</xdr:colOff>
      <xdr:row>2</xdr:row>
      <xdr:rowOff>0</xdr:rowOff>
    </xdr:from>
    <xdr:to>
      <xdr:col>1</xdr:col>
      <xdr:colOff>33061</xdr:colOff>
      <xdr:row>20</xdr:row>
      <xdr:rowOff>84604</xdr:rowOff>
    </xdr:to>
    <xdr:grpSp>
      <xdr:nvGrpSpPr>
        <xdr:cNvPr id="15" name="Group 14"/>
        <xdr:cNvGrpSpPr/>
      </xdr:nvGrpSpPr>
      <xdr:grpSpPr>
        <a:xfrm>
          <a:off x="0" y="1047750"/>
          <a:ext cx="1842811" cy="5482104"/>
          <a:chOff x="0" y="1053548"/>
          <a:chExt cx="1839001" cy="5228104"/>
        </a:xfrm>
      </xdr:grpSpPr>
      <xdr:grpSp>
        <xdr:nvGrpSpPr>
          <xdr:cNvPr id="16" name="Group 15"/>
          <xdr:cNvGrpSpPr/>
        </xdr:nvGrpSpPr>
        <xdr:grpSpPr>
          <a:xfrm>
            <a:off x="0" y="1053548"/>
            <a:ext cx="1839001" cy="4920136"/>
            <a:chOff x="0" y="1052763"/>
            <a:chExt cx="1784684" cy="5060111"/>
          </a:xfrm>
        </xdr:grpSpPr>
        <xdr:sp macro="" textlink="">
          <xdr:nvSpPr>
            <xdr:cNvPr id="18" name="TextBox 17"/>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19" name="TextBox 18">
              <a:hlinkClick xmlns:r="http://schemas.openxmlformats.org/officeDocument/2006/relationships" r:id="rId5"/>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20" name="TextBox 19">
              <a:hlinkClick xmlns:r="http://schemas.openxmlformats.org/officeDocument/2006/relationships" r:id="rId6"/>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21" name="TextBox 20">
              <a:hlinkClick xmlns:r="http://schemas.openxmlformats.org/officeDocument/2006/relationships" r:id="rId7"/>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22" name="TextBox 21">
              <a:hlinkClick xmlns:r="http://schemas.openxmlformats.org/officeDocument/2006/relationships" r:id="rId8"/>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23" name="TextBox 22">
              <a:hlinkClick xmlns:r="http://schemas.openxmlformats.org/officeDocument/2006/relationships" r:id="rId9"/>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24" name="TextBox 23">
              <a:hlinkClick xmlns:r="http://schemas.openxmlformats.org/officeDocument/2006/relationships" r:id="rId10"/>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25" name="TextBox 24">
              <a:hlinkClick xmlns:r="http://schemas.openxmlformats.org/officeDocument/2006/relationships" r:id="rId11"/>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26" name="TextBox 25">
              <a:hlinkClick xmlns:r="http://schemas.openxmlformats.org/officeDocument/2006/relationships" r:id="rId12"/>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27" name="TextBox 26">
              <a:hlinkClick xmlns:r="http://schemas.openxmlformats.org/officeDocument/2006/relationships" r:id="rId13"/>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28" name="TextBox 27">
              <a:hlinkClick xmlns:r="http://schemas.openxmlformats.org/officeDocument/2006/relationships" r:id="rId14"/>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29" name="TextBox 28">
              <a:hlinkClick xmlns:r="http://schemas.openxmlformats.org/officeDocument/2006/relationships" r:id="rId15"/>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30" name="TextBox 29">
              <a:hlinkClick xmlns:r="http://schemas.openxmlformats.org/officeDocument/2006/relationships" r:id="rId16"/>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sp macro="" textlink="">
        <xdr:nvSpPr>
          <xdr:cNvPr id="17" name="TextBox 16">
            <a:hlinkClick xmlns:r="http://schemas.openxmlformats.org/officeDocument/2006/relationships" r:id="rId17"/>
          </xdr:cNvPr>
          <xdr:cNvSpPr txBox="1"/>
        </xdr:nvSpPr>
        <xdr:spPr bwMode="gray">
          <a:xfrm>
            <a:off x="0" y="6008326"/>
            <a:ext cx="1839001" cy="27332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grpSp>
    <xdr:clientData/>
  </xdr:twoCellAnchor>
  <xdr:twoCellAnchor>
    <xdr:from>
      <xdr:col>9</xdr:col>
      <xdr:colOff>719666</xdr:colOff>
      <xdr:row>22</xdr:row>
      <xdr:rowOff>232830</xdr:rowOff>
    </xdr:from>
    <xdr:to>
      <xdr:col>12</xdr:col>
      <xdr:colOff>941916</xdr:colOff>
      <xdr:row>24</xdr:row>
      <xdr:rowOff>21163</xdr:rowOff>
    </xdr:to>
    <xdr:grpSp>
      <xdr:nvGrpSpPr>
        <xdr:cNvPr id="31" name="Group 30"/>
        <xdr:cNvGrpSpPr/>
      </xdr:nvGrpSpPr>
      <xdr:grpSpPr>
        <a:xfrm>
          <a:off x="11091333" y="7313080"/>
          <a:ext cx="2476500" cy="296333"/>
          <a:chOff x="11250083" y="7577666"/>
          <a:chExt cx="2476500" cy="296333"/>
        </a:xfrm>
      </xdr:grpSpPr>
      <xdr:sp macro="" textlink="">
        <xdr:nvSpPr>
          <xdr:cNvPr id="32" name="TextBox 31">
            <a:hlinkClick xmlns:r="http://schemas.openxmlformats.org/officeDocument/2006/relationships" r:id="rId6"/>
          </xdr:cNvPr>
          <xdr:cNvSpPr txBox="1"/>
        </xdr:nvSpPr>
        <xdr:spPr bwMode="gray">
          <a:xfrm>
            <a:off x="1255183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NEXT &gt;&gt;</a:t>
            </a:r>
          </a:p>
        </xdr:txBody>
      </xdr:sp>
      <xdr:sp macro="" textlink="">
        <xdr:nvSpPr>
          <xdr:cNvPr id="33" name="TextBox 32">
            <a:hlinkClick xmlns:r="http://schemas.openxmlformats.org/officeDocument/2006/relationships" r:id="rId5"/>
          </xdr:cNvPr>
          <xdr:cNvSpPr txBox="1"/>
        </xdr:nvSpPr>
        <xdr:spPr bwMode="gray">
          <a:xfrm>
            <a:off x="1125008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&lt;&lt; PREVIOUS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33946" cy="548640"/>
        </a:xfrm>
        <a:prstGeom prst="rect">
          <a:avLst/>
        </a:prstGeom>
      </xdr:spPr>
    </xdr:pic>
    <xdr:clientData/>
  </xdr:twoCellAnchor>
  <xdr:twoCellAnchor>
    <xdr:from>
      <xdr:col>4</xdr:col>
      <xdr:colOff>179442</xdr:colOff>
      <xdr:row>18</xdr:row>
      <xdr:rowOff>43376</xdr:rowOff>
    </xdr:from>
    <xdr:to>
      <xdr:col>13</xdr:col>
      <xdr:colOff>2407921</xdr:colOff>
      <xdr:row>34</xdr:row>
      <xdr:rowOff>125324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264585</xdr:colOff>
      <xdr:row>2</xdr:row>
      <xdr:rowOff>169334</xdr:rowOff>
    </xdr:from>
    <xdr:to>
      <xdr:col>3</xdr:col>
      <xdr:colOff>793750</xdr:colOff>
      <xdr:row>11</xdr:row>
      <xdr:rowOff>169333</xdr:rowOff>
    </xdr:to>
    <xdr:sp macro="" textlink="">
      <xdr:nvSpPr>
        <xdr:cNvPr id="26" name="Line Callout 2 (No Border) 86"/>
        <xdr:cNvSpPr/>
      </xdr:nvSpPr>
      <xdr:spPr bwMode="gray">
        <a:xfrm>
          <a:off x="2067985" y="1219201"/>
          <a:ext cx="2679698" cy="1752599"/>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 </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The</a:t>
          </a:r>
          <a:r>
            <a:rPr lang="en-US" sz="900" baseline="0">
              <a:solidFill>
                <a:schemeClr val="tx1"/>
              </a:solidFill>
              <a:effectLst/>
              <a:ea typeface="Times New Roman"/>
            </a:rPr>
            <a:t> majority of survey respondents were white, heterosexual, and female.</a:t>
          </a:r>
        </a:p>
        <a:p>
          <a:pPr marL="128016" marR="0" lvl="0" indent="-128016">
            <a:spcBef>
              <a:spcPts val="500"/>
            </a:spcBef>
            <a:spcAft>
              <a:spcPts val="0"/>
            </a:spcAft>
            <a:buSzPts val="800"/>
            <a:buFont typeface="Verdana"/>
            <a:buChar char="•"/>
          </a:pPr>
          <a:r>
            <a:rPr lang="en-US" sz="900" b="0" baseline="0">
              <a:solidFill>
                <a:schemeClr val="tx1"/>
              </a:solidFill>
              <a:effectLst/>
              <a:ea typeface="Times New Roman"/>
            </a:rPr>
            <a:t>Most respondents were in their first four years of school.</a:t>
          </a:r>
        </a:p>
        <a:p>
          <a:pPr marL="128016" marR="0" lvl="0" indent="-128016">
            <a:spcBef>
              <a:spcPts val="500"/>
            </a:spcBef>
            <a:spcAft>
              <a:spcPts val="0"/>
            </a:spcAft>
            <a:buSzPts val="800"/>
            <a:buFont typeface="Verdana"/>
            <a:buChar char="•"/>
          </a:pPr>
          <a:r>
            <a:rPr lang="en-US" sz="900" b="0" baseline="0">
              <a:solidFill>
                <a:schemeClr val="tx1"/>
              </a:solidFill>
              <a:effectLst/>
              <a:ea typeface="Times New Roman"/>
            </a:rPr>
            <a:t>Nearly all respondents </a:t>
          </a:r>
          <a:r>
            <a:rPr lang="en-US" sz="900" b="0" baseline="0">
              <a:solidFill>
                <a:schemeClr val="tx1"/>
              </a:solidFill>
              <a:effectLst/>
              <a:latin typeface="+mn-lt"/>
              <a:ea typeface="Times New Roman"/>
              <a:cs typeface="+mn-cs"/>
            </a:rPr>
            <a:t>lived at home with family or off campus.</a:t>
          </a:r>
          <a:endParaRPr lang="en-US" sz="900" b="0" baseline="0">
            <a:solidFill>
              <a:schemeClr val="tx1"/>
            </a:solidFill>
            <a:effectLst/>
            <a:ea typeface="Times New Roman"/>
          </a:endParaRPr>
        </a:p>
      </xdr:txBody>
    </xdr:sp>
    <xdr:clientData/>
  </xdr:twoCellAnchor>
  <xdr:twoCellAnchor>
    <xdr:from>
      <xdr:col>3</xdr:col>
      <xdr:colOff>538422</xdr:colOff>
      <xdr:row>3</xdr:row>
      <xdr:rowOff>0</xdr:rowOff>
    </xdr:from>
    <xdr:to>
      <xdr:col>4</xdr:col>
      <xdr:colOff>0</xdr:colOff>
      <xdr:row>3</xdr:row>
      <xdr:rowOff>180010</xdr:rowOff>
    </xdr:to>
    <xdr:grpSp>
      <xdr:nvGrpSpPr>
        <xdr:cNvPr id="20" name="Group 19"/>
        <xdr:cNvGrpSpPr/>
      </xdr:nvGrpSpPr>
      <xdr:grpSpPr bwMode="gray">
        <a:xfrm>
          <a:off x="4496589" y="1238250"/>
          <a:ext cx="276494" cy="180010"/>
          <a:chOff x="5569224" y="1247744"/>
          <a:chExt cx="271672" cy="181522"/>
        </a:xfrm>
      </xdr:grpSpPr>
      <xdr:sp macro="" textlink="">
        <xdr:nvSpPr>
          <xdr:cNvPr id="21" name="Rectangle 20"/>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22" name="Round Same Side Corner Rectangle 21"/>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23" name="Group 22"/>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24" name="Freeform 23"/>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25" name="Freeform 24"/>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4</xdr:col>
      <xdr:colOff>179441</xdr:colOff>
      <xdr:row>3</xdr:row>
      <xdr:rowOff>0</xdr:rowOff>
    </xdr:from>
    <xdr:to>
      <xdr:col>13</xdr:col>
      <xdr:colOff>2407920</xdr:colOff>
      <xdr:row>16</xdr:row>
      <xdr:rowOff>26499</xdr:rowOff>
    </xdr:to>
    <xdr:grpSp>
      <xdr:nvGrpSpPr>
        <xdr:cNvPr id="4" name="Group 3"/>
        <xdr:cNvGrpSpPr/>
      </xdr:nvGrpSpPr>
      <xdr:grpSpPr>
        <a:xfrm>
          <a:off x="4952524" y="1238250"/>
          <a:ext cx="8991229" cy="2809916"/>
          <a:chOff x="2028825" y="5257800"/>
          <a:chExt cx="9038533" cy="2798274"/>
        </a:xfrm>
      </xdr:grpSpPr>
      <xdr:graphicFrame macro="">
        <xdr:nvGraphicFramePr>
          <xdr:cNvPr id="64" name="Chart 63"/>
          <xdr:cNvGraphicFramePr>
            <a:graphicFrameLocks/>
          </xdr:cNvGraphicFramePr>
        </xdr:nvGraphicFramePr>
        <xdr:xfrm>
          <a:off x="2028825" y="5267826"/>
          <a:ext cx="4539460" cy="278824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5" name="Chart 64"/>
          <xdr:cNvGraphicFramePr>
            <a:graphicFrameLocks/>
          </xdr:cNvGraphicFramePr>
        </xdr:nvGraphicFramePr>
        <xdr:xfrm>
          <a:off x="6800166" y="5257800"/>
          <a:ext cx="4267192" cy="2788248"/>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0</xdr:colOff>
      <xdr:row>2</xdr:row>
      <xdr:rowOff>0</xdr:rowOff>
    </xdr:from>
    <xdr:to>
      <xdr:col>1</xdr:col>
      <xdr:colOff>33061</xdr:colOff>
      <xdr:row>27</xdr:row>
      <xdr:rowOff>126937</xdr:rowOff>
    </xdr:to>
    <xdr:grpSp>
      <xdr:nvGrpSpPr>
        <xdr:cNvPr id="16" name="Group 15"/>
        <xdr:cNvGrpSpPr/>
      </xdr:nvGrpSpPr>
      <xdr:grpSpPr>
        <a:xfrm>
          <a:off x="0" y="1047750"/>
          <a:ext cx="1842811" cy="5482104"/>
          <a:chOff x="0" y="1053548"/>
          <a:chExt cx="1839001" cy="5228104"/>
        </a:xfrm>
      </xdr:grpSpPr>
      <xdr:grpSp>
        <xdr:nvGrpSpPr>
          <xdr:cNvPr id="17" name="Group 16"/>
          <xdr:cNvGrpSpPr/>
        </xdr:nvGrpSpPr>
        <xdr:grpSpPr>
          <a:xfrm>
            <a:off x="0" y="1053548"/>
            <a:ext cx="1839001" cy="4920136"/>
            <a:chOff x="0" y="1052763"/>
            <a:chExt cx="1784684" cy="5060111"/>
          </a:xfrm>
        </xdr:grpSpPr>
        <xdr:sp macro="" textlink="">
          <xdr:nvSpPr>
            <xdr:cNvPr id="19" name="TextBox 18"/>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27" name="TextBox 26">
              <a:hlinkClick xmlns:r="http://schemas.openxmlformats.org/officeDocument/2006/relationships" r:id="rId5"/>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28" name="TextBox 27">
              <a:hlinkClick xmlns:r="http://schemas.openxmlformats.org/officeDocument/2006/relationships" r:id="rId6"/>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29" name="TextBox 28">
              <a:hlinkClick xmlns:r="http://schemas.openxmlformats.org/officeDocument/2006/relationships" r:id="rId7"/>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30" name="TextBox 29">
              <a:hlinkClick xmlns:r="http://schemas.openxmlformats.org/officeDocument/2006/relationships" r:id="rId8"/>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31" name="TextBox 30">
              <a:hlinkClick xmlns:r="http://schemas.openxmlformats.org/officeDocument/2006/relationships" r:id="rId9"/>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32" name="TextBox 31">
              <a:hlinkClick xmlns:r="http://schemas.openxmlformats.org/officeDocument/2006/relationships" r:id="rId10"/>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33" name="TextBox 32">
              <a:hlinkClick xmlns:r="http://schemas.openxmlformats.org/officeDocument/2006/relationships" r:id="rId11"/>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34" name="TextBox 33">
              <a:hlinkClick xmlns:r="http://schemas.openxmlformats.org/officeDocument/2006/relationships" r:id="rId12"/>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35" name="TextBox 34">
              <a:hlinkClick xmlns:r="http://schemas.openxmlformats.org/officeDocument/2006/relationships" r:id="rId13"/>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36" name="TextBox 35">
              <a:hlinkClick xmlns:r="http://schemas.openxmlformats.org/officeDocument/2006/relationships" r:id="rId14"/>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37" name="TextBox 36">
              <a:hlinkClick xmlns:r="http://schemas.openxmlformats.org/officeDocument/2006/relationships" r:id="rId15"/>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38" name="TextBox 37">
              <a:hlinkClick xmlns:r="http://schemas.openxmlformats.org/officeDocument/2006/relationships" r:id="rId16"/>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sp macro="" textlink="">
        <xdr:nvSpPr>
          <xdr:cNvPr id="18" name="TextBox 17">
            <a:hlinkClick xmlns:r="http://schemas.openxmlformats.org/officeDocument/2006/relationships" r:id="rId17"/>
          </xdr:cNvPr>
          <xdr:cNvSpPr txBox="1"/>
        </xdr:nvSpPr>
        <xdr:spPr bwMode="gray">
          <a:xfrm>
            <a:off x="0" y="6008326"/>
            <a:ext cx="1839001" cy="27332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grpSp>
    <xdr:clientData/>
  </xdr:twoCellAnchor>
  <xdr:twoCellAnchor>
    <xdr:from>
      <xdr:col>12</xdr:col>
      <xdr:colOff>687918</xdr:colOff>
      <xdr:row>36</xdr:row>
      <xdr:rowOff>106881</xdr:rowOff>
    </xdr:from>
    <xdr:to>
      <xdr:col>13</xdr:col>
      <xdr:colOff>2413002</xdr:colOff>
      <xdr:row>38</xdr:row>
      <xdr:rowOff>106881</xdr:rowOff>
    </xdr:to>
    <xdr:grpSp>
      <xdr:nvGrpSpPr>
        <xdr:cNvPr id="39" name="Group 38"/>
        <xdr:cNvGrpSpPr/>
      </xdr:nvGrpSpPr>
      <xdr:grpSpPr>
        <a:xfrm>
          <a:off x="11472335" y="7843298"/>
          <a:ext cx="2476500" cy="296333"/>
          <a:chOff x="11250083" y="7577666"/>
          <a:chExt cx="2476500" cy="296333"/>
        </a:xfrm>
      </xdr:grpSpPr>
      <xdr:sp macro="" textlink="">
        <xdr:nvSpPr>
          <xdr:cNvPr id="40" name="TextBox 39">
            <a:hlinkClick xmlns:r="http://schemas.openxmlformats.org/officeDocument/2006/relationships" r:id="rId11"/>
          </xdr:cNvPr>
          <xdr:cNvSpPr txBox="1"/>
        </xdr:nvSpPr>
        <xdr:spPr bwMode="gray">
          <a:xfrm>
            <a:off x="1255183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NEXT &gt;&gt;</a:t>
            </a:r>
          </a:p>
        </xdr:txBody>
      </xdr:sp>
      <xdr:sp macro="" textlink="">
        <xdr:nvSpPr>
          <xdr:cNvPr id="41" name="TextBox 40">
            <a:hlinkClick xmlns:r="http://schemas.openxmlformats.org/officeDocument/2006/relationships" r:id="rId12"/>
          </xdr:cNvPr>
          <xdr:cNvSpPr txBox="1"/>
        </xdr:nvSpPr>
        <xdr:spPr bwMode="gray">
          <a:xfrm>
            <a:off x="1125008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&lt;&lt; PREVIOUS</a:t>
            </a:r>
          </a:p>
        </xdr:txBody>
      </xdr:sp>
    </xdr:grpSp>
    <xdr:clientData/>
  </xdr:twoCellAnchor>
  <xdr:twoCellAnchor>
    <xdr:from>
      <xdr:col>13</xdr:col>
      <xdr:colOff>1090080</xdr:colOff>
      <xdr:row>0</xdr:row>
      <xdr:rowOff>582074</xdr:rowOff>
    </xdr:from>
    <xdr:to>
      <xdr:col>14</xdr:col>
      <xdr:colOff>59900</xdr:colOff>
      <xdr:row>0</xdr:row>
      <xdr:rowOff>768002</xdr:rowOff>
    </xdr:to>
    <xdr:sp macro="" textlink="">
      <xdr:nvSpPr>
        <xdr:cNvPr id="42" name="TextBox 41"/>
        <xdr:cNvSpPr txBox="1"/>
      </xdr:nvSpPr>
      <xdr:spPr bwMode="gray">
        <a:xfrm>
          <a:off x="12625913" y="582074"/>
          <a:ext cx="1393404" cy="18592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©2017 EAB • All Rights Reserved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xdr:from>
      <xdr:col>5</xdr:col>
      <xdr:colOff>38741</xdr:colOff>
      <xdr:row>16</xdr:row>
      <xdr:rowOff>285495</xdr:rowOff>
    </xdr:from>
    <xdr:to>
      <xdr:col>12</xdr:col>
      <xdr:colOff>1316785</xdr:colOff>
      <xdr:row>29</xdr:row>
      <xdr:rowOff>4509</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38741</xdr:colOff>
      <xdr:row>2</xdr:row>
      <xdr:rowOff>190245</xdr:rowOff>
    </xdr:from>
    <xdr:to>
      <xdr:col>12</xdr:col>
      <xdr:colOff>1312334</xdr:colOff>
      <xdr:row>16</xdr:row>
      <xdr:rowOff>4509</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4012</xdr:colOff>
      <xdr:row>2</xdr:row>
      <xdr:rowOff>180220</xdr:rowOff>
    </xdr:from>
    <xdr:to>
      <xdr:col>3</xdr:col>
      <xdr:colOff>32586</xdr:colOff>
      <xdr:row>14</xdr:row>
      <xdr:rowOff>177799</xdr:rowOff>
    </xdr:to>
    <xdr:sp macro="" textlink="">
      <xdr:nvSpPr>
        <xdr:cNvPr id="18" name="Line Callout 2 (No Border) 86"/>
        <xdr:cNvSpPr/>
      </xdr:nvSpPr>
      <xdr:spPr bwMode="gray">
        <a:xfrm>
          <a:off x="2086812" y="1230087"/>
          <a:ext cx="3305174" cy="2334379"/>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 </a:t>
          </a:r>
          <a:endParaRPr lang="en-US" sz="1200">
            <a:solidFill>
              <a:srgbClr val="7030A0"/>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Most</a:t>
          </a:r>
          <a:r>
            <a:rPr lang="en-US" sz="900" baseline="0">
              <a:solidFill>
                <a:schemeClr val="tx1"/>
              </a:solidFill>
              <a:effectLst/>
              <a:ea typeface="Times New Roman"/>
            </a:rPr>
            <a:t> respondents had a generally positive perception of the campus climate.</a:t>
          </a:r>
          <a:endParaRPr lang="en-US" sz="900">
            <a:solidFill>
              <a:schemeClr val="tx1"/>
            </a:solidFill>
            <a:effectLst/>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Over one</a:t>
          </a:r>
          <a:r>
            <a:rPr lang="en-US" sz="900" baseline="0">
              <a:solidFill>
                <a:schemeClr val="tx1"/>
              </a:solidFill>
              <a:effectLst/>
              <a:ea typeface="Times New Roman"/>
            </a:rPr>
            <a:t> third</a:t>
          </a:r>
          <a:r>
            <a:rPr lang="en-US" sz="900">
              <a:solidFill>
                <a:schemeClr val="tx1"/>
              </a:solidFill>
              <a:effectLst/>
              <a:ea typeface="Times New Roman"/>
            </a:rPr>
            <a:t> of</a:t>
          </a:r>
          <a:r>
            <a:rPr lang="en-US" sz="900" baseline="0">
              <a:solidFill>
                <a:schemeClr val="tx1"/>
              </a:solidFill>
              <a:effectLst/>
              <a:ea typeface="Times New Roman"/>
            </a:rPr>
            <a:t> survey respondents had someone make sexist remarks or jokes in their presence.</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Over one third of respondents indicated that a person making a report would experience retaliation.</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Twenty-eight percent of respondents indicated that the educational achievement or career of the person making the report would suffer. </a:t>
          </a:r>
        </a:p>
      </xdr:txBody>
    </xdr:sp>
    <xdr:clientData/>
  </xdr:twoCellAnchor>
  <xdr:twoCellAnchor>
    <xdr:from>
      <xdr:col>2</xdr:col>
      <xdr:colOff>3039519</xdr:colOff>
      <xdr:row>2</xdr:row>
      <xdr:rowOff>180221</xdr:rowOff>
    </xdr:from>
    <xdr:to>
      <xdr:col>3</xdr:col>
      <xdr:colOff>32586</xdr:colOff>
      <xdr:row>3</xdr:row>
      <xdr:rowOff>171744</xdr:rowOff>
    </xdr:to>
    <xdr:grpSp>
      <xdr:nvGrpSpPr>
        <xdr:cNvPr id="42" name="Group 41"/>
        <xdr:cNvGrpSpPr/>
      </xdr:nvGrpSpPr>
      <xdr:grpSpPr bwMode="gray">
        <a:xfrm>
          <a:off x="5135019" y="1227971"/>
          <a:ext cx="273900" cy="182023"/>
          <a:chOff x="5569224" y="1247744"/>
          <a:chExt cx="271672" cy="181522"/>
        </a:xfrm>
      </xdr:grpSpPr>
      <xdr:sp macro="" textlink="">
        <xdr:nvSpPr>
          <xdr:cNvPr id="43" name="Rectangle 42"/>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44" name="Round Same Side Corner Rectangle 43"/>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45" name="Group 44"/>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46" name="Freeform 45"/>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47" name="Freeform 46"/>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12</xdr:col>
      <xdr:colOff>403860</xdr:colOff>
      <xdr:row>0</xdr:row>
      <xdr:rowOff>518160</xdr:rowOff>
    </xdr:from>
    <xdr:to>
      <xdr:col>12</xdr:col>
      <xdr:colOff>1797264</xdr:colOff>
      <xdr:row>0</xdr:row>
      <xdr:rowOff>704088</xdr:rowOff>
    </xdr:to>
    <xdr:sp macro="" textlink="">
      <xdr:nvSpPr>
        <xdr:cNvPr id="29" name="TextBox 28"/>
        <xdr:cNvSpPr txBox="1"/>
      </xdr:nvSpPr>
      <xdr:spPr bwMode="gray">
        <a:xfrm>
          <a:off x="11887200" y="518160"/>
          <a:ext cx="1393404" cy="18592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©2017 EAB • All Rights Reserved</a:t>
          </a:r>
        </a:p>
      </xdr:txBody>
    </xdr:sp>
    <xdr:clientData/>
  </xdr:twoCellAnchor>
  <xdr:twoCellAnchor>
    <xdr:from>
      <xdr:col>0</xdr:col>
      <xdr:colOff>0</xdr:colOff>
      <xdr:row>2</xdr:row>
      <xdr:rowOff>0</xdr:rowOff>
    </xdr:from>
    <xdr:to>
      <xdr:col>1</xdr:col>
      <xdr:colOff>33061</xdr:colOff>
      <xdr:row>24</xdr:row>
      <xdr:rowOff>179854</xdr:rowOff>
    </xdr:to>
    <xdr:grpSp>
      <xdr:nvGrpSpPr>
        <xdr:cNvPr id="17" name="Group 16"/>
        <xdr:cNvGrpSpPr/>
      </xdr:nvGrpSpPr>
      <xdr:grpSpPr>
        <a:xfrm>
          <a:off x="0" y="1047750"/>
          <a:ext cx="1842811" cy="5482104"/>
          <a:chOff x="0" y="1053548"/>
          <a:chExt cx="1839001" cy="5228104"/>
        </a:xfrm>
      </xdr:grpSpPr>
      <xdr:grpSp>
        <xdr:nvGrpSpPr>
          <xdr:cNvPr id="19" name="Group 18"/>
          <xdr:cNvGrpSpPr/>
        </xdr:nvGrpSpPr>
        <xdr:grpSpPr>
          <a:xfrm>
            <a:off x="0" y="1053548"/>
            <a:ext cx="1839001" cy="4920136"/>
            <a:chOff x="0" y="1052763"/>
            <a:chExt cx="1784684" cy="5060111"/>
          </a:xfrm>
        </xdr:grpSpPr>
        <xdr:sp macro="" textlink="">
          <xdr:nvSpPr>
            <xdr:cNvPr id="21" name="TextBox 20"/>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22" name="TextBox 21">
              <a:hlinkClick xmlns:r="http://schemas.openxmlformats.org/officeDocument/2006/relationships" r:id="rId4"/>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23" name="TextBox 22">
              <a:hlinkClick xmlns:r="http://schemas.openxmlformats.org/officeDocument/2006/relationships" r:id="rId5"/>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24" name="TextBox 23">
              <a:hlinkClick xmlns:r="http://schemas.openxmlformats.org/officeDocument/2006/relationships" r:id="rId6"/>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25" name="TextBox 24">
              <a:hlinkClick xmlns:r="http://schemas.openxmlformats.org/officeDocument/2006/relationships" r:id="rId7"/>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26" name="TextBox 25">
              <a:hlinkClick xmlns:r="http://schemas.openxmlformats.org/officeDocument/2006/relationships" r:id="rId8"/>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27" name="TextBox 26">
              <a:hlinkClick xmlns:r="http://schemas.openxmlformats.org/officeDocument/2006/relationships" r:id="rId9"/>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28" name="TextBox 27">
              <a:hlinkClick xmlns:r="http://schemas.openxmlformats.org/officeDocument/2006/relationships" r:id="rId10"/>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30" name="TextBox 29">
              <a:hlinkClick xmlns:r="http://schemas.openxmlformats.org/officeDocument/2006/relationships" r:id="rId11"/>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31" name="TextBox 30">
              <a:hlinkClick xmlns:r="http://schemas.openxmlformats.org/officeDocument/2006/relationships" r:id="rId12"/>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32" name="TextBox 31">
              <a:hlinkClick xmlns:r="http://schemas.openxmlformats.org/officeDocument/2006/relationships" r:id="rId13"/>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33" name="TextBox 32">
              <a:hlinkClick xmlns:r="http://schemas.openxmlformats.org/officeDocument/2006/relationships" r:id="rId14"/>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34" name="TextBox 33">
              <a:hlinkClick xmlns:r="http://schemas.openxmlformats.org/officeDocument/2006/relationships" r:id="rId15"/>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sp macro="" textlink="">
        <xdr:nvSpPr>
          <xdr:cNvPr id="20" name="TextBox 19">
            <a:hlinkClick xmlns:r="http://schemas.openxmlformats.org/officeDocument/2006/relationships" r:id="rId16"/>
          </xdr:cNvPr>
          <xdr:cNvSpPr txBox="1"/>
        </xdr:nvSpPr>
        <xdr:spPr bwMode="gray">
          <a:xfrm>
            <a:off x="0" y="6008326"/>
            <a:ext cx="1839001" cy="27332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grpSp>
    <xdr:clientData/>
  </xdr:twoCellAnchor>
  <xdr:twoCellAnchor>
    <xdr:from>
      <xdr:col>9</xdr:col>
      <xdr:colOff>465668</xdr:colOff>
      <xdr:row>30</xdr:row>
      <xdr:rowOff>106879</xdr:rowOff>
    </xdr:from>
    <xdr:to>
      <xdr:col>12</xdr:col>
      <xdr:colOff>687918</xdr:colOff>
      <xdr:row>32</xdr:row>
      <xdr:rowOff>106878</xdr:rowOff>
    </xdr:to>
    <xdr:grpSp>
      <xdr:nvGrpSpPr>
        <xdr:cNvPr id="37" name="Group 36"/>
        <xdr:cNvGrpSpPr/>
      </xdr:nvGrpSpPr>
      <xdr:grpSpPr>
        <a:xfrm>
          <a:off x="9747251" y="7388212"/>
          <a:ext cx="2476500" cy="296333"/>
          <a:chOff x="11250083" y="7577666"/>
          <a:chExt cx="2476500" cy="296333"/>
        </a:xfrm>
      </xdr:grpSpPr>
      <xdr:sp macro="" textlink="">
        <xdr:nvSpPr>
          <xdr:cNvPr id="38" name="TextBox 37">
            <a:hlinkClick xmlns:r="http://schemas.openxmlformats.org/officeDocument/2006/relationships" r:id="rId6"/>
          </xdr:cNvPr>
          <xdr:cNvSpPr txBox="1"/>
        </xdr:nvSpPr>
        <xdr:spPr bwMode="gray">
          <a:xfrm>
            <a:off x="1255183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NEXT &gt;&gt;</a:t>
            </a:r>
          </a:p>
        </xdr:txBody>
      </xdr:sp>
      <xdr:sp macro="" textlink="">
        <xdr:nvSpPr>
          <xdr:cNvPr id="39" name="TextBox 38">
            <a:hlinkClick xmlns:r="http://schemas.openxmlformats.org/officeDocument/2006/relationships" r:id="rId5"/>
          </xdr:cNvPr>
          <xdr:cNvSpPr txBox="1"/>
        </xdr:nvSpPr>
        <xdr:spPr bwMode="gray">
          <a:xfrm>
            <a:off x="1125008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&lt;&lt; PREVIOUS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110290</xdr:colOff>
      <xdr:row>4</xdr:row>
      <xdr:rowOff>20036</xdr:rowOff>
    </xdr:from>
    <xdr:to>
      <xdr:col>11</xdr:col>
      <xdr:colOff>200515</xdr:colOff>
      <xdr:row>14</xdr:row>
      <xdr:rowOff>56452</xdr:rowOff>
    </xdr:to>
    <xdr:sp macro="" textlink="">
      <xdr:nvSpPr>
        <xdr:cNvPr id="35" name="Line Callout 2 (No Border) 86"/>
        <xdr:cNvSpPr/>
      </xdr:nvSpPr>
      <xdr:spPr bwMode="gray">
        <a:xfrm>
          <a:off x="10998869" y="1503931"/>
          <a:ext cx="2125567" cy="2843784"/>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latin typeface="+mn-lt"/>
              <a:ea typeface="Times New Roman"/>
              <a:cs typeface="Times New Roman"/>
            </a:rPr>
            <a:t>Interpreting</a:t>
          </a:r>
          <a:r>
            <a:rPr lang="en-US" sz="900" b="1" kern="1200" baseline="0">
              <a:solidFill>
                <a:schemeClr val="tx1"/>
              </a:solidFill>
              <a:effectLst/>
              <a:latin typeface="+mn-lt"/>
              <a:ea typeface="Times New Roman"/>
              <a:cs typeface="Times New Roman"/>
            </a:rPr>
            <a:t> This Chart</a:t>
          </a:r>
          <a:endParaRPr lang="en-US" sz="1200" b="0" kern="0">
            <a:solidFill>
              <a:schemeClr val="tx1"/>
            </a:solidFill>
            <a:effectLst/>
            <a:latin typeface="Times New Roman"/>
            <a:ea typeface="Times New Roman"/>
            <a:cs typeface="+mn-cs"/>
          </a:endParaRP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Students were asked if they received information and training in any of the following areas:</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Understanding the definition of sexual violence</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Reporting an incident</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The school's procedures for investigation</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Accessing resources</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Sexual violence prevention strategies</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Bystander intervention</a:t>
          </a:r>
        </a:p>
      </xdr:txBody>
    </xdr:sp>
    <xdr:clientData/>
  </xdr:twoCellAnchor>
  <xdr:twoCellAnchor editAs="oneCell">
    <xdr:from>
      <xdr:col>0</xdr:col>
      <xdr:colOff>133350</xdr:colOff>
      <xdr:row>0</xdr:row>
      <xdr:rowOff>133350</xdr:rowOff>
    </xdr:from>
    <xdr:to>
      <xdr:col>0</xdr:col>
      <xdr:colOff>1563214</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xdr:from>
      <xdr:col>1</xdr:col>
      <xdr:colOff>280354</xdr:colOff>
      <xdr:row>2</xdr:row>
      <xdr:rowOff>189995</xdr:rowOff>
    </xdr:from>
    <xdr:to>
      <xdr:col>2</xdr:col>
      <xdr:colOff>3659591</xdr:colOff>
      <xdr:row>9</xdr:row>
      <xdr:rowOff>211667</xdr:rowOff>
    </xdr:to>
    <xdr:sp macro="" textlink="">
      <xdr:nvSpPr>
        <xdr:cNvPr id="31" name="Line Callout 2 (No Border) 86"/>
        <xdr:cNvSpPr/>
      </xdr:nvSpPr>
      <xdr:spPr bwMode="gray">
        <a:xfrm>
          <a:off x="2090104" y="1237745"/>
          <a:ext cx="3664987" cy="1831422"/>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 </a:t>
          </a:r>
          <a:endParaRPr lang="en-US" sz="1200">
            <a:solidFill>
              <a:srgbClr val="7030A0"/>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Thirty-five percent of first-year respondents received prevention training. The number of respondents receiving training in subsequent years increased.</a:t>
          </a:r>
          <a:endParaRPr lang="en-US" sz="900">
            <a:solidFill>
              <a:schemeClr val="tx1"/>
            </a:solidFill>
            <a:effectLst/>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Most respondents who received training thought it was useful</a:t>
          </a:r>
          <a:r>
            <a:rPr lang="en-US" sz="900" baseline="0">
              <a:solidFill>
                <a:schemeClr val="tx1"/>
              </a:solidFill>
              <a:effectLst/>
              <a:ea typeface="Times New Roman"/>
            </a:rPr>
            <a:t> in increasing their knowledge.</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Over half of respondents understand what the school would do to address a sexual violence complaint. </a:t>
          </a:r>
        </a:p>
        <a:p>
          <a:pPr marL="128016" marR="0" lvl="0" indent="-128016">
            <a:spcBef>
              <a:spcPts val="500"/>
            </a:spcBef>
            <a:spcAft>
              <a:spcPts val="0"/>
            </a:spcAft>
            <a:buSzPts val="800"/>
            <a:buFont typeface="Verdana"/>
            <a:buChar char="•"/>
          </a:pPr>
          <a:endParaRPr lang="en-US" sz="900">
            <a:solidFill>
              <a:schemeClr val="tx1"/>
            </a:solidFill>
            <a:effectLst/>
            <a:ea typeface="Times New Roman"/>
          </a:endParaRPr>
        </a:p>
      </xdr:txBody>
    </xdr:sp>
    <xdr:clientData/>
  </xdr:twoCellAnchor>
  <xdr:twoCellAnchor>
    <xdr:from>
      <xdr:col>5</xdr:col>
      <xdr:colOff>4924</xdr:colOff>
      <xdr:row>14</xdr:row>
      <xdr:rowOff>181986</xdr:rowOff>
    </xdr:from>
    <xdr:to>
      <xdr:col>11</xdr:col>
      <xdr:colOff>205674</xdr:colOff>
      <xdr:row>30</xdr:row>
      <xdr:rowOff>60158</xdr:rowOff>
    </xdr:to>
    <xdr:graphicFrame macro="">
      <xdr:nvGraphicFramePr>
        <xdr:cNvPr id="53" name="Chart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396175</xdr:colOff>
      <xdr:row>4</xdr:row>
      <xdr:rowOff>30063</xdr:rowOff>
    </xdr:from>
    <xdr:to>
      <xdr:col>8</xdr:col>
      <xdr:colOff>315041</xdr:colOff>
      <xdr:row>14</xdr:row>
      <xdr:rowOff>68198</xdr:rowOff>
    </xdr:to>
    <xdr:graphicFrame macro="">
      <xdr:nvGraphicFramePr>
        <xdr:cNvPr id="77" name="Chart 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1571604</xdr:colOff>
      <xdr:row>4</xdr:row>
      <xdr:rowOff>20036</xdr:rowOff>
    </xdr:from>
    <xdr:to>
      <xdr:col>11</xdr:col>
      <xdr:colOff>200515</xdr:colOff>
      <xdr:row>4</xdr:row>
      <xdr:rowOff>221370</xdr:rowOff>
    </xdr:to>
    <xdr:grpSp>
      <xdr:nvGrpSpPr>
        <xdr:cNvPr id="56" name="Group 55"/>
        <xdr:cNvGrpSpPr/>
      </xdr:nvGrpSpPr>
      <xdr:grpSpPr bwMode="gray">
        <a:xfrm>
          <a:off x="13202687" y="1501703"/>
          <a:ext cx="258745" cy="201334"/>
          <a:chOff x="3003586" y="2652010"/>
          <a:chExt cx="271672" cy="191034"/>
        </a:xfrm>
      </xdr:grpSpPr>
      <xdr:sp macro="" textlink="">
        <xdr:nvSpPr>
          <xdr:cNvPr id="74" name="Rectangle 73"/>
          <xdr:cNvSpPr/>
        </xdr:nvSpPr>
        <xdr:spPr bwMode="gray">
          <a:xfrm>
            <a:off x="3003586" y="2661522"/>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75" name="Round Same Side Corner Rectangle 74"/>
          <xdr:cNvSpPr/>
        </xdr:nvSpPr>
        <xdr:spPr bwMode="gray">
          <a:xfrm rot="10800000">
            <a:off x="3003586" y="2652010"/>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76" name="Freeform 75"/>
          <xdr:cNvSpPr>
            <a:spLocks noEditPoints="1"/>
          </xdr:cNvSpPr>
        </xdr:nvSpPr>
        <xdr:spPr bwMode="gray">
          <a:xfrm>
            <a:off x="3063140" y="2687023"/>
            <a:ext cx="94663" cy="130521"/>
          </a:xfrm>
          <a:custGeom>
            <a:avLst/>
            <a:gdLst>
              <a:gd name="T0" fmla="*/ 1513 w 2373"/>
              <a:gd name="T1" fmla="*/ 3368 h 3368"/>
              <a:gd name="T2" fmla="*/ 1182 w 2373"/>
              <a:gd name="T3" fmla="*/ 0 h 3368"/>
              <a:gd name="T4" fmla="*/ 1441 w 2373"/>
              <a:gd name="T5" fmla="*/ 18 h 3368"/>
              <a:gd name="T6" fmla="*/ 1672 w 2373"/>
              <a:gd name="T7" fmla="*/ 71 h 3368"/>
              <a:gd name="T8" fmla="*/ 1876 w 2373"/>
              <a:gd name="T9" fmla="*/ 162 h 3368"/>
              <a:gd name="T10" fmla="*/ 2051 w 2373"/>
              <a:gd name="T11" fmla="*/ 288 h 3368"/>
              <a:gd name="T12" fmla="*/ 2202 w 2373"/>
              <a:gd name="T13" fmla="*/ 452 h 3368"/>
              <a:gd name="T14" fmla="*/ 2307 w 2373"/>
              <a:gd name="T15" fmla="*/ 630 h 3368"/>
              <a:gd name="T16" fmla="*/ 2362 w 2373"/>
              <a:gd name="T17" fmla="*/ 822 h 3368"/>
              <a:gd name="T18" fmla="*/ 2369 w 2373"/>
              <a:gd name="T19" fmla="*/ 1028 h 3368"/>
              <a:gd name="T20" fmla="*/ 2320 w 2373"/>
              <a:gd name="T21" fmla="*/ 1229 h 3368"/>
              <a:gd name="T22" fmla="*/ 2231 w 2373"/>
              <a:gd name="T23" fmla="*/ 1393 h 3368"/>
              <a:gd name="T24" fmla="*/ 2133 w 2373"/>
              <a:gd name="T25" fmla="*/ 1513 h 3368"/>
              <a:gd name="T26" fmla="*/ 1995 w 2373"/>
              <a:gd name="T27" fmla="*/ 1653 h 3368"/>
              <a:gd name="T28" fmla="*/ 1817 w 2373"/>
              <a:gd name="T29" fmla="*/ 1814 h 3368"/>
              <a:gd name="T30" fmla="*/ 1657 w 2373"/>
              <a:gd name="T31" fmla="*/ 1951 h 3368"/>
              <a:gd name="T32" fmla="*/ 1557 w 2373"/>
              <a:gd name="T33" fmla="*/ 2057 h 3368"/>
              <a:gd name="T34" fmla="*/ 1499 w 2373"/>
              <a:gd name="T35" fmla="*/ 2142 h 3368"/>
              <a:gd name="T36" fmla="*/ 1470 w 2373"/>
              <a:gd name="T37" fmla="*/ 2241 h 3368"/>
              <a:gd name="T38" fmla="*/ 1456 w 2373"/>
              <a:gd name="T39" fmla="*/ 2386 h 3368"/>
              <a:gd name="T40" fmla="*/ 880 w 2373"/>
              <a:gd name="T41" fmla="*/ 2509 h 3368"/>
              <a:gd name="T42" fmla="*/ 878 w 2373"/>
              <a:gd name="T43" fmla="*/ 2393 h 3368"/>
              <a:gd name="T44" fmla="*/ 880 w 2373"/>
              <a:gd name="T45" fmla="*/ 2277 h 3368"/>
              <a:gd name="T46" fmla="*/ 908 w 2373"/>
              <a:gd name="T47" fmla="*/ 2067 h 3368"/>
              <a:gd name="T48" fmla="*/ 970 w 2373"/>
              <a:gd name="T49" fmla="*/ 1892 h 3368"/>
              <a:gd name="T50" fmla="*/ 1066 w 2373"/>
              <a:gd name="T51" fmla="*/ 1749 h 3368"/>
              <a:gd name="T52" fmla="*/ 1213 w 2373"/>
              <a:gd name="T53" fmla="*/ 1593 h 3368"/>
              <a:gd name="T54" fmla="*/ 1393 w 2373"/>
              <a:gd name="T55" fmla="*/ 1439 h 3368"/>
              <a:gd name="T56" fmla="*/ 1526 w 2373"/>
              <a:gd name="T57" fmla="*/ 1326 h 3368"/>
              <a:gd name="T58" fmla="*/ 1619 w 2373"/>
              <a:gd name="T59" fmla="*/ 1241 h 3368"/>
              <a:gd name="T60" fmla="*/ 1671 w 2373"/>
              <a:gd name="T61" fmla="*/ 1185 h 3368"/>
              <a:gd name="T62" fmla="*/ 1734 w 2373"/>
              <a:gd name="T63" fmla="*/ 1068 h 3368"/>
              <a:gd name="T64" fmla="*/ 1755 w 2373"/>
              <a:gd name="T65" fmla="*/ 939 h 3368"/>
              <a:gd name="T66" fmla="*/ 1734 w 2373"/>
              <a:gd name="T67" fmla="*/ 807 h 3368"/>
              <a:gd name="T68" fmla="*/ 1672 w 2373"/>
              <a:gd name="T69" fmla="*/ 690 h 3368"/>
              <a:gd name="T70" fmla="*/ 1569 w 2373"/>
              <a:gd name="T71" fmla="*/ 589 h 3368"/>
              <a:gd name="T72" fmla="*/ 1434 w 2373"/>
              <a:gd name="T73" fmla="*/ 519 h 3368"/>
              <a:gd name="T74" fmla="*/ 1270 w 2373"/>
              <a:gd name="T75" fmla="*/ 489 h 3368"/>
              <a:gd name="T76" fmla="*/ 1093 w 2373"/>
              <a:gd name="T77" fmla="*/ 495 h 3368"/>
              <a:gd name="T78" fmla="*/ 938 w 2373"/>
              <a:gd name="T79" fmla="*/ 541 h 3368"/>
              <a:gd name="T80" fmla="*/ 806 w 2373"/>
              <a:gd name="T81" fmla="*/ 626 h 3368"/>
              <a:gd name="T82" fmla="*/ 698 w 2373"/>
              <a:gd name="T83" fmla="*/ 750 h 3368"/>
              <a:gd name="T84" fmla="*/ 619 w 2373"/>
              <a:gd name="T85" fmla="*/ 915 h 3368"/>
              <a:gd name="T86" fmla="*/ 0 w 2373"/>
              <a:gd name="T87" fmla="*/ 976 h 3368"/>
              <a:gd name="T88" fmla="*/ 35 w 2373"/>
              <a:gd name="T89" fmla="*/ 762 h 3368"/>
              <a:gd name="T90" fmla="*/ 115 w 2373"/>
              <a:gd name="T91" fmla="*/ 568 h 3368"/>
              <a:gd name="T92" fmla="*/ 238 w 2373"/>
              <a:gd name="T93" fmla="*/ 392 h 3368"/>
              <a:gd name="T94" fmla="*/ 404 w 2373"/>
              <a:gd name="T95" fmla="*/ 235 h 3368"/>
              <a:gd name="T96" fmla="*/ 602 w 2373"/>
              <a:gd name="T97" fmla="*/ 115 h 3368"/>
              <a:gd name="T98" fmla="*/ 831 w 2373"/>
              <a:gd name="T99" fmla="*/ 38 h 3368"/>
              <a:gd name="T100" fmla="*/ 1089 w 2373"/>
              <a:gd name="T101" fmla="*/ 2 h 3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373" h="3368">
                <a:moveTo>
                  <a:pt x="880" y="2729"/>
                </a:moveTo>
                <a:lnTo>
                  <a:pt x="1513" y="2729"/>
                </a:lnTo>
                <a:lnTo>
                  <a:pt x="1513" y="3368"/>
                </a:lnTo>
                <a:lnTo>
                  <a:pt x="880" y="3368"/>
                </a:lnTo>
                <a:lnTo>
                  <a:pt x="880" y="2729"/>
                </a:lnTo>
                <a:close/>
                <a:moveTo>
                  <a:pt x="1182" y="0"/>
                </a:moveTo>
                <a:lnTo>
                  <a:pt x="1271" y="2"/>
                </a:lnTo>
                <a:lnTo>
                  <a:pt x="1357" y="8"/>
                </a:lnTo>
                <a:lnTo>
                  <a:pt x="1441" y="18"/>
                </a:lnTo>
                <a:lnTo>
                  <a:pt x="1521" y="32"/>
                </a:lnTo>
                <a:lnTo>
                  <a:pt x="1598" y="50"/>
                </a:lnTo>
                <a:lnTo>
                  <a:pt x="1672" y="71"/>
                </a:lnTo>
                <a:lnTo>
                  <a:pt x="1743" y="98"/>
                </a:lnTo>
                <a:lnTo>
                  <a:pt x="1811" y="128"/>
                </a:lnTo>
                <a:lnTo>
                  <a:pt x="1876" y="162"/>
                </a:lnTo>
                <a:lnTo>
                  <a:pt x="1936" y="200"/>
                </a:lnTo>
                <a:lnTo>
                  <a:pt x="1995" y="242"/>
                </a:lnTo>
                <a:lnTo>
                  <a:pt x="2051" y="288"/>
                </a:lnTo>
                <a:lnTo>
                  <a:pt x="2106" y="341"/>
                </a:lnTo>
                <a:lnTo>
                  <a:pt x="2157" y="395"/>
                </a:lnTo>
                <a:lnTo>
                  <a:pt x="2202" y="452"/>
                </a:lnTo>
                <a:lnTo>
                  <a:pt x="2242" y="509"/>
                </a:lnTo>
                <a:lnTo>
                  <a:pt x="2277" y="568"/>
                </a:lnTo>
                <a:lnTo>
                  <a:pt x="2307" y="630"/>
                </a:lnTo>
                <a:lnTo>
                  <a:pt x="2330" y="692"/>
                </a:lnTo>
                <a:lnTo>
                  <a:pt x="2349" y="756"/>
                </a:lnTo>
                <a:lnTo>
                  <a:pt x="2362" y="822"/>
                </a:lnTo>
                <a:lnTo>
                  <a:pt x="2370" y="889"/>
                </a:lnTo>
                <a:lnTo>
                  <a:pt x="2373" y="957"/>
                </a:lnTo>
                <a:lnTo>
                  <a:pt x="2369" y="1028"/>
                </a:lnTo>
                <a:lnTo>
                  <a:pt x="2359" y="1096"/>
                </a:lnTo>
                <a:lnTo>
                  <a:pt x="2343" y="1163"/>
                </a:lnTo>
                <a:lnTo>
                  <a:pt x="2320" y="1229"/>
                </a:lnTo>
                <a:lnTo>
                  <a:pt x="2291" y="1294"/>
                </a:lnTo>
                <a:lnTo>
                  <a:pt x="2254" y="1357"/>
                </a:lnTo>
                <a:lnTo>
                  <a:pt x="2231" y="1393"/>
                </a:lnTo>
                <a:lnTo>
                  <a:pt x="2202" y="1431"/>
                </a:lnTo>
                <a:lnTo>
                  <a:pt x="2170" y="1471"/>
                </a:lnTo>
                <a:lnTo>
                  <a:pt x="2133" y="1513"/>
                </a:lnTo>
                <a:lnTo>
                  <a:pt x="2091" y="1557"/>
                </a:lnTo>
                <a:lnTo>
                  <a:pt x="2046" y="1604"/>
                </a:lnTo>
                <a:lnTo>
                  <a:pt x="1995" y="1653"/>
                </a:lnTo>
                <a:lnTo>
                  <a:pt x="1939" y="1704"/>
                </a:lnTo>
                <a:lnTo>
                  <a:pt x="1881" y="1757"/>
                </a:lnTo>
                <a:lnTo>
                  <a:pt x="1817" y="1814"/>
                </a:lnTo>
                <a:lnTo>
                  <a:pt x="1748" y="1872"/>
                </a:lnTo>
                <a:lnTo>
                  <a:pt x="1700" y="1913"/>
                </a:lnTo>
                <a:lnTo>
                  <a:pt x="1657" y="1951"/>
                </a:lnTo>
                <a:lnTo>
                  <a:pt x="1619" y="1988"/>
                </a:lnTo>
                <a:lnTo>
                  <a:pt x="1585" y="2024"/>
                </a:lnTo>
                <a:lnTo>
                  <a:pt x="1557" y="2057"/>
                </a:lnTo>
                <a:lnTo>
                  <a:pt x="1532" y="2087"/>
                </a:lnTo>
                <a:lnTo>
                  <a:pt x="1513" y="2116"/>
                </a:lnTo>
                <a:lnTo>
                  <a:pt x="1499" y="2142"/>
                </a:lnTo>
                <a:lnTo>
                  <a:pt x="1488" y="2170"/>
                </a:lnTo>
                <a:lnTo>
                  <a:pt x="1478" y="2203"/>
                </a:lnTo>
                <a:lnTo>
                  <a:pt x="1470" y="2241"/>
                </a:lnTo>
                <a:lnTo>
                  <a:pt x="1464" y="2285"/>
                </a:lnTo>
                <a:lnTo>
                  <a:pt x="1459" y="2333"/>
                </a:lnTo>
                <a:lnTo>
                  <a:pt x="1456" y="2386"/>
                </a:lnTo>
                <a:lnTo>
                  <a:pt x="1454" y="2445"/>
                </a:lnTo>
                <a:lnTo>
                  <a:pt x="1455" y="2509"/>
                </a:lnTo>
                <a:lnTo>
                  <a:pt x="880" y="2509"/>
                </a:lnTo>
                <a:lnTo>
                  <a:pt x="879" y="2463"/>
                </a:lnTo>
                <a:lnTo>
                  <a:pt x="879" y="2424"/>
                </a:lnTo>
                <a:lnTo>
                  <a:pt x="878" y="2393"/>
                </a:lnTo>
                <a:lnTo>
                  <a:pt x="878" y="2371"/>
                </a:lnTo>
                <a:lnTo>
                  <a:pt x="878" y="2356"/>
                </a:lnTo>
                <a:lnTo>
                  <a:pt x="880" y="2277"/>
                </a:lnTo>
                <a:lnTo>
                  <a:pt x="886" y="2203"/>
                </a:lnTo>
                <a:lnTo>
                  <a:pt x="895" y="2133"/>
                </a:lnTo>
                <a:lnTo>
                  <a:pt x="908" y="2067"/>
                </a:lnTo>
                <a:lnTo>
                  <a:pt x="925" y="2004"/>
                </a:lnTo>
                <a:lnTo>
                  <a:pt x="945" y="1946"/>
                </a:lnTo>
                <a:lnTo>
                  <a:pt x="970" y="1892"/>
                </a:lnTo>
                <a:lnTo>
                  <a:pt x="996" y="1846"/>
                </a:lnTo>
                <a:lnTo>
                  <a:pt x="1028" y="1798"/>
                </a:lnTo>
                <a:lnTo>
                  <a:pt x="1066" y="1749"/>
                </a:lnTo>
                <a:lnTo>
                  <a:pt x="1108" y="1698"/>
                </a:lnTo>
                <a:lnTo>
                  <a:pt x="1158" y="1647"/>
                </a:lnTo>
                <a:lnTo>
                  <a:pt x="1213" y="1593"/>
                </a:lnTo>
                <a:lnTo>
                  <a:pt x="1273" y="1539"/>
                </a:lnTo>
                <a:lnTo>
                  <a:pt x="1340" y="1483"/>
                </a:lnTo>
                <a:lnTo>
                  <a:pt x="1393" y="1439"/>
                </a:lnTo>
                <a:lnTo>
                  <a:pt x="1442" y="1398"/>
                </a:lnTo>
                <a:lnTo>
                  <a:pt x="1486" y="1360"/>
                </a:lnTo>
                <a:lnTo>
                  <a:pt x="1526" y="1326"/>
                </a:lnTo>
                <a:lnTo>
                  <a:pt x="1562" y="1294"/>
                </a:lnTo>
                <a:lnTo>
                  <a:pt x="1592" y="1267"/>
                </a:lnTo>
                <a:lnTo>
                  <a:pt x="1619" y="1241"/>
                </a:lnTo>
                <a:lnTo>
                  <a:pt x="1641" y="1220"/>
                </a:lnTo>
                <a:lnTo>
                  <a:pt x="1659" y="1200"/>
                </a:lnTo>
                <a:lnTo>
                  <a:pt x="1671" y="1185"/>
                </a:lnTo>
                <a:lnTo>
                  <a:pt x="1697" y="1147"/>
                </a:lnTo>
                <a:lnTo>
                  <a:pt x="1718" y="1108"/>
                </a:lnTo>
                <a:lnTo>
                  <a:pt x="1734" y="1068"/>
                </a:lnTo>
                <a:lnTo>
                  <a:pt x="1746" y="1026"/>
                </a:lnTo>
                <a:lnTo>
                  <a:pt x="1753" y="983"/>
                </a:lnTo>
                <a:lnTo>
                  <a:pt x="1755" y="939"/>
                </a:lnTo>
                <a:lnTo>
                  <a:pt x="1753" y="893"/>
                </a:lnTo>
                <a:lnTo>
                  <a:pt x="1746" y="849"/>
                </a:lnTo>
                <a:lnTo>
                  <a:pt x="1734" y="807"/>
                </a:lnTo>
                <a:lnTo>
                  <a:pt x="1718" y="766"/>
                </a:lnTo>
                <a:lnTo>
                  <a:pt x="1697" y="727"/>
                </a:lnTo>
                <a:lnTo>
                  <a:pt x="1672" y="690"/>
                </a:lnTo>
                <a:lnTo>
                  <a:pt x="1642" y="654"/>
                </a:lnTo>
                <a:lnTo>
                  <a:pt x="1607" y="619"/>
                </a:lnTo>
                <a:lnTo>
                  <a:pt x="1569" y="589"/>
                </a:lnTo>
                <a:lnTo>
                  <a:pt x="1527" y="561"/>
                </a:lnTo>
                <a:lnTo>
                  <a:pt x="1482" y="539"/>
                </a:lnTo>
                <a:lnTo>
                  <a:pt x="1434" y="519"/>
                </a:lnTo>
                <a:lnTo>
                  <a:pt x="1383" y="505"/>
                </a:lnTo>
                <a:lnTo>
                  <a:pt x="1328" y="495"/>
                </a:lnTo>
                <a:lnTo>
                  <a:pt x="1270" y="489"/>
                </a:lnTo>
                <a:lnTo>
                  <a:pt x="1210" y="487"/>
                </a:lnTo>
                <a:lnTo>
                  <a:pt x="1150" y="489"/>
                </a:lnTo>
                <a:lnTo>
                  <a:pt x="1093" y="495"/>
                </a:lnTo>
                <a:lnTo>
                  <a:pt x="1039" y="506"/>
                </a:lnTo>
                <a:lnTo>
                  <a:pt x="988" y="522"/>
                </a:lnTo>
                <a:lnTo>
                  <a:pt x="938" y="541"/>
                </a:lnTo>
                <a:lnTo>
                  <a:pt x="892" y="564"/>
                </a:lnTo>
                <a:lnTo>
                  <a:pt x="847" y="593"/>
                </a:lnTo>
                <a:lnTo>
                  <a:pt x="806" y="626"/>
                </a:lnTo>
                <a:lnTo>
                  <a:pt x="766" y="662"/>
                </a:lnTo>
                <a:lnTo>
                  <a:pt x="731" y="704"/>
                </a:lnTo>
                <a:lnTo>
                  <a:pt x="698" y="750"/>
                </a:lnTo>
                <a:lnTo>
                  <a:pt x="668" y="800"/>
                </a:lnTo>
                <a:lnTo>
                  <a:pt x="642" y="855"/>
                </a:lnTo>
                <a:lnTo>
                  <a:pt x="619" y="915"/>
                </a:lnTo>
                <a:lnTo>
                  <a:pt x="599" y="980"/>
                </a:lnTo>
                <a:lnTo>
                  <a:pt x="582" y="1048"/>
                </a:lnTo>
                <a:lnTo>
                  <a:pt x="0" y="976"/>
                </a:lnTo>
                <a:lnTo>
                  <a:pt x="7" y="902"/>
                </a:lnTo>
                <a:lnTo>
                  <a:pt x="19" y="832"/>
                </a:lnTo>
                <a:lnTo>
                  <a:pt x="35" y="762"/>
                </a:lnTo>
                <a:lnTo>
                  <a:pt x="58" y="696"/>
                </a:lnTo>
                <a:lnTo>
                  <a:pt x="84" y="631"/>
                </a:lnTo>
                <a:lnTo>
                  <a:pt x="115" y="568"/>
                </a:lnTo>
                <a:lnTo>
                  <a:pt x="151" y="507"/>
                </a:lnTo>
                <a:lnTo>
                  <a:pt x="192" y="448"/>
                </a:lnTo>
                <a:lnTo>
                  <a:pt x="238" y="392"/>
                </a:lnTo>
                <a:lnTo>
                  <a:pt x="288" y="337"/>
                </a:lnTo>
                <a:lnTo>
                  <a:pt x="344" y="285"/>
                </a:lnTo>
                <a:lnTo>
                  <a:pt x="404" y="235"/>
                </a:lnTo>
                <a:lnTo>
                  <a:pt x="467" y="190"/>
                </a:lnTo>
                <a:lnTo>
                  <a:pt x="533" y="150"/>
                </a:lnTo>
                <a:lnTo>
                  <a:pt x="602" y="115"/>
                </a:lnTo>
                <a:lnTo>
                  <a:pt x="675" y="85"/>
                </a:lnTo>
                <a:lnTo>
                  <a:pt x="752" y="59"/>
                </a:lnTo>
                <a:lnTo>
                  <a:pt x="831" y="38"/>
                </a:lnTo>
                <a:lnTo>
                  <a:pt x="914" y="21"/>
                </a:lnTo>
                <a:lnTo>
                  <a:pt x="1000" y="9"/>
                </a:lnTo>
                <a:lnTo>
                  <a:pt x="1089" y="2"/>
                </a:lnTo>
                <a:lnTo>
                  <a:pt x="1182" y="0"/>
                </a:lnTo>
                <a:close/>
              </a:path>
            </a:pathLst>
          </a:custGeom>
          <a:solidFill>
            <a:schemeClr val="bg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endParaRPr lang="en-US"/>
          </a:p>
        </xdr:txBody>
      </xdr:sp>
    </xdr:grpSp>
    <xdr:clientData/>
  </xdr:twoCellAnchor>
  <xdr:twoCellAnchor>
    <xdr:from>
      <xdr:col>2</xdr:col>
      <xdr:colOff>3383097</xdr:colOff>
      <xdr:row>2</xdr:row>
      <xdr:rowOff>189995</xdr:rowOff>
    </xdr:from>
    <xdr:to>
      <xdr:col>2</xdr:col>
      <xdr:colOff>3659591</xdr:colOff>
      <xdr:row>3</xdr:row>
      <xdr:rowOff>179505</xdr:rowOff>
    </xdr:to>
    <xdr:grpSp>
      <xdr:nvGrpSpPr>
        <xdr:cNvPr id="38" name="Group 37"/>
        <xdr:cNvGrpSpPr/>
      </xdr:nvGrpSpPr>
      <xdr:grpSpPr bwMode="gray">
        <a:xfrm>
          <a:off x="5478597" y="1237745"/>
          <a:ext cx="276494" cy="180010"/>
          <a:chOff x="5569224" y="1247744"/>
          <a:chExt cx="271672" cy="181522"/>
        </a:xfrm>
      </xdr:grpSpPr>
      <xdr:sp macro="" textlink="">
        <xdr:nvSpPr>
          <xdr:cNvPr id="39" name="Rectangle 38"/>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40" name="Round Same Side Corner Rectangle 39"/>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41" name="Group 40"/>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42" name="Freeform 41"/>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43" name="Freeform 42"/>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10</xdr:col>
      <xdr:colOff>583095</xdr:colOff>
      <xdr:row>0</xdr:row>
      <xdr:rowOff>503582</xdr:rowOff>
    </xdr:from>
    <xdr:to>
      <xdr:col>12</xdr:col>
      <xdr:colOff>8551</xdr:colOff>
      <xdr:row>0</xdr:row>
      <xdr:rowOff>689510</xdr:rowOff>
    </xdr:to>
    <xdr:sp macro="" textlink="">
      <xdr:nvSpPr>
        <xdr:cNvPr id="34" name="TextBox 33"/>
        <xdr:cNvSpPr txBox="1"/>
      </xdr:nvSpPr>
      <xdr:spPr bwMode="gray">
        <a:xfrm>
          <a:off x="11873947" y="503582"/>
          <a:ext cx="1393404" cy="18592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©2017 EAB • All Rights Reserved</a:t>
          </a:r>
        </a:p>
      </xdr:txBody>
    </xdr:sp>
    <xdr:clientData/>
  </xdr:twoCellAnchor>
  <xdr:twoCellAnchor>
    <xdr:from>
      <xdr:col>0</xdr:col>
      <xdr:colOff>0</xdr:colOff>
      <xdr:row>2</xdr:row>
      <xdr:rowOff>0</xdr:rowOff>
    </xdr:from>
    <xdr:to>
      <xdr:col>1</xdr:col>
      <xdr:colOff>33061</xdr:colOff>
      <xdr:row>21</xdr:row>
      <xdr:rowOff>211604</xdr:rowOff>
    </xdr:to>
    <xdr:grpSp>
      <xdr:nvGrpSpPr>
        <xdr:cNvPr id="20" name="Group 19"/>
        <xdr:cNvGrpSpPr/>
      </xdr:nvGrpSpPr>
      <xdr:grpSpPr>
        <a:xfrm>
          <a:off x="0" y="1047750"/>
          <a:ext cx="1842811" cy="5482104"/>
          <a:chOff x="0" y="1053548"/>
          <a:chExt cx="1839001" cy="5228104"/>
        </a:xfrm>
      </xdr:grpSpPr>
      <xdr:grpSp>
        <xdr:nvGrpSpPr>
          <xdr:cNvPr id="21" name="Group 20"/>
          <xdr:cNvGrpSpPr/>
        </xdr:nvGrpSpPr>
        <xdr:grpSpPr>
          <a:xfrm>
            <a:off x="0" y="1053548"/>
            <a:ext cx="1839001" cy="4920136"/>
            <a:chOff x="0" y="1052763"/>
            <a:chExt cx="1784684" cy="5060111"/>
          </a:xfrm>
        </xdr:grpSpPr>
        <xdr:sp macro="" textlink="">
          <xdr:nvSpPr>
            <xdr:cNvPr id="23" name="TextBox 22"/>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24" name="TextBox 23">
              <a:hlinkClick xmlns:r="http://schemas.openxmlformats.org/officeDocument/2006/relationships" r:id="rId4"/>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25" name="TextBox 24">
              <a:hlinkClick xmlns:r="http://schemas.openxmlformats.org/officeDocument/2006/relationships" r:id="rId5"/>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26" name="TextBox 25">
              <a:hlinkClick xmlns:r="http://schemas.openxmlformats.org/officeDocument/2006/relationships" r:id="rId6"/>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27" name="TextBox 26">
              <a:hlinkClick xmlns:r="http://schemas.openxmlformats.org/officeDocument/2006/relationships" r:id="rId7"/>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28" name="TextBox 27">
              <a:hlinkClick xmlns:r="http://schemas.openxmlformats.org/officeDocument/2006/relationships" r:id="rId8"/>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29" name="TextBox 28">
              <a:hlinkClick xmlns:r="http://schemas.openxmlformats.org/officeDocument/2006/relationships" r:id="rId9"/>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30" name="TextBox 29">
              <a:hlinkClick xmlns:r="http://schemas.openxmlformats.org/officeDocument/2006/relationships" r:id="rId10"/>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32" name="TextBox 31">
              <a:hlinkClick xmlns:r="http://schemas.openxmlformats.org/officeDocument/2006/relationships" r:id="rId11"/>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33" name="TextBox 32">
              <a:hlinkClick xmlns:r="http://schemas.openxmlformats.org/officeDocument/2006/relationships" r:id="rId12"/>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36" name="TextBox 35">
              <a:hlinkClick xmlns:r="http://schemas.openxmlformats.org/officeDocument/2006/relationships" r:id="rId13"/>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45" name="TextBox 44">
              <a:hlinkClick xmlns:r="http://schemas.openxmlformats.org/officeDocument/2006/relationships" r:id="rId14"/>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46" name="TextBox 45">
              <a:hlinkClick xmlns:r="http://schemas.openxmlformats.org/officeDocument/2006/relationships" r:id="rId15"/>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sp macro="" textlink="">
        <xdr:nvSpPr>
          <xdr:cNvPr id="22" name="TextBox 21">
            <a:hlinkClick xmlns:r="http://schemas.openxmlformats.org/officeDocument/2006/relationships" r:id="rId16"/>
          </xdr:cNvPr>
          <xdr:cNvSpPr txBox="1"/>
        </xdr:nvSpPr>
        <xdr:spPr bwMode="gray">
          <a:xfrm>
            <a:off x="0" y="6008326"/>
            <a:ext cx="1839001" cy="27332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grpSp>
    <xdr:clientData/>
  </xdr:twoCellAnchor>
  <xdr:twoCellAnchor>
    <xdr:from>
      <xdr:col>8</xdr:col>
      <xdr:colOff>95251</xdr:colOff>
      <xdr:row>32</xdr:row>
      <xdr:rowOff>96291</xdr:rowOff>
    </xdr:from>
    <xdr:to>
      <xdr:col>11</xdr:col>
      <xdr:colOff>201084</xdr:colOff>
      <xdr:row>34</xdr:row>
      <xdr:rowOff>96290</xdr:rowOff>
    </xdr:to>
    <xdr:grpSp>
      <xdr:nvGrpSpPr>
        <xdr:cNvPr id="47" name="Group 46"/>
        <xdr:cNvGrpSpPr/>
      </xdr:nvGrpSpPr>
      <xdr:grpSpPr>
        <a:xfrm>
          <a:off x="10985501" y="8425374"/>
          <a:ext cx="2476500" cy="296333"/>
          <a:chOff x="11250083" y="7577666"/>
          <a:chExt cx="2476500" cy="296333"/>
        </a:xfrm>
      </xdr:grpSpPr>
      <xdr:sp macro="" textlink="">
        <xdr:nvSpPr>
          <xdr:cNvPr id="48" name="TextBox 47">
            <a:hlinkClick xmlns:r="http://schemas.openxmlformats.org/officeDocument/2006/relationships" r:id="rId7"/>
          </xdr:cNvPr>
          <xdr:cNvSpPr txBox="1"/>
        </xdr:nvSpPr>
        <xdr:spPr bwMode="gray">
          <a:xfrm>
            <a:off x="1255183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NEXT &gt;&gt;</a:t>
            </a:r>
          </a:p>
        </xdr:txBody>
      </xdr:sp>
      <xdr:sp macro="" textlink="">
        <xdr:nvSpPr>
          <xdr:cNvPr id="49" name="TextBox 48">
            <a:hlinkClick xmlns:r="http://schemas.openxmlformats.org/officeDocument/2006/relationships" r:id="rId10"/>
          </xdr:cNvPr>
          <xdr:cNvSpPr txBox="1"/>
        </xdr:nvSpPr>
        <xdr:spPr bwMode="gray">
          <a:xfrm>
            <a:off x="1125008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&lt;&lt; PREVIOUS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editAs="absolute">
    <xdr:from>
      <xdr:col>2</xdr:col>
      <xdr:colOff>1506</xdr:colOff>
      <xdr:row>3</xdr:row>
      <xdr:rowOff>6047</xdr:rowOff>
    </xdr:from>
    <xdr:to>
      <xdr:col>3</xdr:col>
      <xdr:colOff>924650</xdr:colOff>
      <xdr:row>14</xdr:row>
      <xdr:rowOff>126364</xdr:rowOff>
    </xdr:to>
    <xdr:sp macro="" textlink="">
      <xdr:nvSpPr>
        <xdr:cNvPr id="13" name="Line Callout 2 (No Border) 86"/>
        <xdr:cNvSpPr/>
      </xdr:nvSpPr>
      <xdr:spPr bwMode="gray">
        <a:xfrm>
          <a:off x="2097006" y="1244297"/>
          <a:ext cx="3166811" cy="2332234"/>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indent="0" defTabSz="914400" eaLnBrk="1" fontAlgn="auto" latinLnBrk="0" hangingPunct="1">
            <a:lnSpc>
              <a:spcPct val="100000"/>
            </a:lnSpc>
            <a:spcBef>
              <a:spcPts val="0"/>
            </a:spcBef>
            <a:spcAft>
              <a:spcPts val="1000"/>
            </a:spcAft>
            <a:buClrTx/>
            <a:buSzTx/>
            <a:buFontTx/>
            <a:buNone/>
            <a:tabLst/>
            <a:defRPr/>
          </a:pPr>
          <a:r>
            <a:rPr lang="en-US" sz="900" b="1" kern="1200">
              <a:solidFill>
                <a:schemeClr val="tx1"/>
              </a:solidFill>
              <a:effectLst/>
              <a:ea typeface="Times New Roman"/>
              <a:cs typeface="Times New Roman"/>
            </a:rPr>
            <a:t>Quick Takes </a:t>
          </a:r>
          <a:endParaRPr lang="en-US" sz="1200">
            <a:solidFill>
              <a:srgbClr val="7030A0"/>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Seven percent of respondents experienced at least one incident of sexual misconduct at least one time since</a:t>
          </a:r>
          <a:r>
            <a:rPr lang="en-US" sz="900" baseline="0">
              <a:solidFill>
                <a:schemeClr val="tx1"/>
              </a:solidFill>
              <a:effectLst/>
              <a:ea typeface="Times New Roman"/>
            </a:rPr>
            <a:t> the beginning of the school year.</a:t>
          </a:r>
          <a:endParaRPr lang="en-US" sz="900">
            <a:solidFill>
              <a:schemeClr val="tx1"/>
            </a:solidFill>
            <a:effectLst/>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Respondents most commonly experienced someone fondling, kissing, or rubbing against the private areas of their body or removing some of their clothes. </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Forty-two percent of female respondents experienced unwanted sexual contact prior to college.</a:t>
          </a:r>
        </a:p>
      </xdr:txBody>
    </xdr:sp>
    <xdr:clientData/>
  </xdr:twoCellAnchor>
  <xdr:twoCellAnchor>
    <xdr:from>
      <xdr:col>1</xdr:col>
      <xdr:colOff>276672</xdr:colOff>
      <xdr:row>18</xdr:row>
      <xdr:rowOff>42333</xdr:rowOff>
    </xdr:from>
    <xdr:to>
      <xdr:col>4</xdr:col>
      <xdr:colOff>994834</xdr:colOff>
      <xdr:row>33</xdr:row>
      <xdr:rowOff>33661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1140094</xdr:colOff>
      <xdr:row>23</xdr:row>
      <xdr:rowOff>10615</xdr:rowOff>
    </xdr:from>
    <xdr:to>
      <xdr:col>8</xdr:col>
      <xdr:colOff>508000</xdr:colOff>
      <xdr:row>33</xdr:row>
      <xdr:rowOff>33701</xdr:rowOff>
    </xdr:to>
    <xdr:grpSp>
      <xdr:nvGrpSpPr>
        <xdr:cNvPr id="24" name="Group 23"/>
        <xdr:cNvGrpSpPr/>
      </xdr:nvGrpSpPr>
      <xdr:grpSpPr>
        <a:xfrm>
          <a:off x="6548177" y="5715032"/>
          <a:ext cx="3040323" cy="1547086"/>
          <a:chOff x="6658144" y="4561741"/>
          <a:chExt cx="3048928" cy="1290030"/>
        </a:xfrm>
      </xdr:grpSpPr>
      <xdr:sp macro="" textlink="">
        <xdr:nvSpPr>
          <xdr:cNvPr id="8" name="Line Callout 2 (No Border) 86"/>
          <xdr:cNvSpPr/>
        </xdr:nvSpPr>
        <xdr:spPr bwMode="gray">
          <a:xfrm>
            <a:off x="6658144" y="4561741"/>
            <a:ext cx="3048928" cy="1290030"/>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Notes</a:t>
            </a:r>
            <a:endParaRPr lang="en-US" sz="1200" b="0" kern="0">
              <a:solidFill>
                <a:schemeClr val="tx1"/>
              </a:solidFill>
              <a:effectLst/>
              <a:latin typeface="Times New Roman"/>
              <a:ea typeface="Times New Roman"/>
              <a:cs typeface="+mn-cs"/>
            </a:endParaRPr>
          </a:p>
          <a:p>
            <a:pPr marL="171450" marR="0" indent="-171450">
              <a:spcAft>
                <a:spcPts val="1000"/>
              </a:spcAft>
              <a:buFont typeface="Arial" panose="020B0604020202020204" pitchFamily="34" charset="0"/>
              <a:buChar char="•"/>
            </a:pPr>
            <a:r>
              <a:rPr lang="en-US" sz="900" baseline="0">
                <a:solidFill>
                  <a:schemeClr val="tx1"/>
                </a:solidFill>
                <a:effectLst/>
                <a:ea typeface="Times New Roman"/>
              </a:rPr>
              <a:t>Respondents were not asked details about the unwanted contact prior to college.</a:t>
            </a:r>
          </a:p>
          <a:p>
            <a:pPr marL="171450" marR="0" indent="-171450">
              <a:spcAft>
                <a:spcPts val="1000"/>
              </a:spcAft>
              <a:buFont typeface="Arial" panose="020B0604020202020204" pitchFamily="34" charset="0"/>
              <a:buChar char="•"/>
            </a:pPr>
            <a:r>
              <a:rPr lang="en-US" sz="900" baseline="0">
                <a:solidFill>
                  <a:schemeClr val="tx1"/>
                </a:solidFill>
                <a:effectLst/>
                <a:ea typeface="Times New Roman"/>
              </a:rPr>
              <a:t>Ensure that your institution's training and resources address this population of students who come to campus having already experienced sexual violence.</a:t>
            </a:r>
          </a:p>
        </xdr:txBody>
      </xdr:sp>
      <xdr:grpSp>
        <xdr:nvGrpSpPr>
          <xdr:cNvPr id="9" name="Group 8"/>
          <xdr:cNvGrpSpPr/>
        </xdr:nvGrpSpPr>
        <xdr:grpSpPr bwMode="gray">
          <a:xfrm>
            <a:off x="9395843" y="4569905"/>
            <a:ext cx="213772" cy="181521"/>
            <a:chOff x="2230840" y="2186281"/>
            <a:chExt cx="213772" cy="181521"/>
          </a:xfrm>
        </xdr:grpSpPr>
        <xdr:sp macro="" textlink="">
          <xdr:nvSpPr>
            <xdr:cNvPr id="11" name="Round Same Side Corner Rectangle 10"/>
            <xdr:cNvSpPr/>
          </xdr:nvSpPr>
          <xdr:spPr bwMode="gray">
            <a:xfrm rot="10800000">
              <a:off x="2230840" y="218628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12" name="L-Shape 11"/>
            <xdr:cNvSpPr/>
          </xdr:nvSpPr>
          <xdr:spPr bwMode="gray">
            <a:xfrm rot="18900000">
              <a:off x="2266004" y="2215538"/>
              <a:ext cx="143443" cy="73274"/>
            </a:xfrm>
            <a:prstGeom prst="corner">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r>
                <a:rPr lang="en-US" sz="1000">
                  <a:solidFill>
                    <a:schemeClr val="bg2"/>
                  </a:solidFill>
                </a:rPr>
                <a:t> </a:t>
              </a:r>
            </a:p>
          </xdr:txBody>
        </xdr:sp>
      </xdr:grpSp>
    </xdr:grpSp>
    <xdr:clientData/>
  </xdr:twoCellAnchor>
  <xdr:twoCellAnchor>
    <xdr:from>
      <xdr:col>6</xdr:col>
      <xdr:colOff>539749</xdr:colOff>
      <xdr:row>3</xdr:row>
      <xdr:rowOff>6047</xdr:rowOff>
    </xdr:from>
    <xdr:to>
      <xdr:col>14</xdr:col>
      <xdr:colOff>21167</xdr:colOff>
      <xdr:row>17</xdr:row>
      <xdr:rowOff>151975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1044407</xdr:colOff>
      <xdr:row>3</xdr:row>
      <xdr:rowOff>6047</xdr:rowOff>
    </xdr:from>
    <xdr:to>
      <xdr:col>6</xdr:col>
      <xdr:colOff>419991</xdr:colOff>
      <xdr:row>14</xdr:row>
      <xdr:rowOff>125850</xdr:rowOff>
    </xdr:to>
    <xdr:sp macro="" textlink="">
      <xdr:nvSpPr>
        <xdr:cNvPr id="26" name="Line Callout 2 (No Border) 86"/>
        <xdr:cNvSpPr/>
      </xdr:nvSpPr>
      <xdr:spPr bwMode="gray">
        <a:xfrm>
          <a:off x="5383574" y="1244297"/>
          <a:ext cx="2614084" cy="2331720"/>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latin typeface="+mn-lt"/>
              <a:ea typeface="Times New Roman"/>
              <a:cs typeface="Times New Roman"/>
            </a:rPr>
            <a:t>Survey</a:t>
          </a:r>
          <a:r>
            <a:rPr lang="en-US" sz="900" b="1" kern="1200" baseline="0">
              <a:solidFill>
                <a:schemeClr val="tx1"/>
              </a:solidFill>
              <a:effectLst/>
              <a:latin typeface="+mn-lt"/>
              <a:ea typeface="Times New Roman"/>
              <a:cs typeface="Times New Roman"/>
            </a:rPr>
            <a:t> respondents who experienced at least one instance of sexual misconduct </a:t>
          </a:r>
          <a:endParaRPr lang="en-US" sz="1200" b="0" kern="0">
            <a:solidFill>
              <a:schemeClr val="tx1"/>
            </a:solidFill>
            <a:effectLst/>
            <a:latin typeface="Times New Roman"/>
            <a:ea typeface="Times New Roman"/>
            <a:cs typeface="+mn-cs"/>
          </a:endParaRPr>
        </a:p>
        <a:p>
          <a:pPr marL="0" marR="0">
            <a:spcAft>
              <a:spcPts val="1000"/>
            </a:spcAft>
          </a:pPr>
          <a:endParaRPr lang="en-US" sz="900">
            <a:solidFill>
              <a:schemeClr val="tx1"/>
            </a:solidFill>
            <a:effectLst/>
            <a:ea typeface="Times New Roman"/>
          </a:endParaRPr>
        </a:p>
        <a:p>
          <a:pPr marL="0" marR="0">
            <a:spcAft>
              <a:spcPts val="1000"/>
            </a:spcAft>
          </a:pPr>
          <a:endParaRPr lang="en-US" sz="900">
            <a:solidFill>
              <a:schemeClr val="tx1"/>
            </a:solidFill>
            <a:effectLst/>
            <a:ea typeface="Times New Roman"/>
          </a:endParaRPr>
        </a:p>
        <a:p>
          <a:pPr marL="0" marR="0">
            <a:spcAft>
              <a:spcPts val="1000"/>
            </a:spcAft>
          </a:pPr>
          <a:r>
            <a:rPr lang="en-US" sz="900">
              <a:solidFill>
                <a:schemeClr val="tx1"/>
              </a:solidFill>
              <a:effectLst/>
              <a:ea typeface="Times New Roman"/>
            </a:rPr>
            <a:t>Percentage of respondents that experienced at least one incident of sexual misconduct at least one time since the beginning of the school year.</a:t>
          </a:r>
        </a:p>
        <a:p>
          <a:pPr marL="0" marR="0">
            <a:spcAft>
              <a:spcPts val="1000"/>
            </a:spcAft>
          </a:pPr>
          <a:r>
            <a:rPr lang="en-US" sz="900">
              <a:solidFill>
                <a:schemeClr val="tx1"/>
              </a:solidFill>
              <a:effectLst/>
              <a:ea typeface="Times New Roman"/>
            </a:rPr>
            <a:t>n=447</a:t>
          </a:r>
        </a:p>
      </xdr:txBody>
    </xdr:sp>
    <xdr:clientData/>
  </xdr:twoCellAnchor>
  <xdr:twoCellAnchor>
    <xdr:from>
      <xdr:col>4</xdr:col>
      <xdr:colOff>530967</xdr:colOff>
      <xdr:row>6</xdr:row>
      <xdr:rowOff>155358</xdr:rowOff>
    </xdr:from>
    <xdr:to>
      <xdr:col>5</xdr:col>
      <xdr:colOff>424846</xdr:colOff>
      <xdr:row>8</xdr:row>
      <xdr:rowOff>121532</xdr:rowOff>
    </xdr:to>
    <xdr:sp macro="" textlink="">
      <xdr:nvSpPr>
        <xdr:cNvPr id="27" name="TextBox 40"/>
        <xdr:cNvSpPr txBox="1"/>
      </xdr:nvSpPr>
      <xdr:spPr bwMode="gray">
        <a:xfrm>
          <a:off x="5939050" y="1996858"/>
          <a:ext cx="1312046" cy="368341"/>
        </a:xfrm>
        <a:prstGeom prst="rect">
          <a:avLst/>
        </a:prstGeom>
        <a:noFill/>
      </xdr:spPr>
      <xdr:txBody>
        <a:bodyPr wrap="square" lIns="0" tIns="0" rIns="0" bIns="0" rtlCol="0">
          <a:noAutofit/>
        </a:bodyPr>
        <a:lstStyle/>
        <a:p>
          <a:pPr algn="ctr"/>
          <a:r>
            <a:rPr lang="en-US" sz="2500">
              <a:solidFill>
                <a:schemeClr val="accent6"/>
              </a:solidFill>
              <a:latin typeface="+mj-lt"/>
            </a:rPr>
            <a:t>7%</a:t>
          </a:r>
        </a:p>
      </xdr:txBody>
    </xdr:sp>
    <xdr:clientData/>
  </xdr:twoCellAnchor>
  <xdr:twoCellAnchor>
    <xdr:from>
      <xdr:col>6</xdr:col>
      <xdr:colOff>181013</xdr:colOff>
      <xdr:row>3</xdr:row>
      <xdr:rowOff>6047</xdr:rowOff>
    </xdr:from>
    <xdr:to>
      <xdr:col>6</xdr:col>
      <xdr:colOff>419991</xdr:colOff>
      <xdr:row>3</xdr:row>
      <xdr:rowOff>178424</xdr:rowOff>
    </xdr:to>
    <xdr:grpSp>
      <xdr:nvGrpSpPr>
        <xdr:cNvPr id="28" name="Group 27"/>
        <xdr:cNvGrpSpPr/>
      </xdr:nvGrpSpPr>
      <xdr:grpSpPr bwMode="gray">
        <a:xfrm>
          <a:off x="7758680" y="1244297"/>
          <a:ext cx="238978" cy="172377"/>
          <a:chOff x="4411101" y="2003891"/>
          <a:chExt cx="271672" cy="181522"/>
        </a:xfrm>
      </xdr:grpSpPr>
      <xdr:sp macro="" textlink="">
        <xdr:nvSpPr>
          <xdr:cNvPr id="29" name="Rectangle 28"/>
          <xdr:cNvSpPr/>
        </xdr:nvSpPr>
        <xdr:spPr bwMode="gray">
          <a:xfrm>
            <a:off x="4411101"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lt1"/>
                </a:solidFill>
                <a:latin typeface="+mn-lt"/>
                <a:ea typeface="+mn-ea"/>
                <a:cs typeface="+mn-cs"/>
              </a:defRPr>
            </a:lvl1pPr>
            <a:lvl2pPr marL="320040" algn="l" defTabSz="640080" rtl="0" eaLnBrk="1" latinLnBrk="0" hangingPunct="1">
              <a:defRPr sz="1300" kern="1200">
                <a:solidFill>
                  <a:schemeClr val="lt1"/>
                </a:solidFill>
                <a:latin typeface="+mn-lt"/>
                <a:ea typeface="+mn-ea"/>
                <a:cs typeface="+mn-cs"/>
              </a:defRPr>
            </a:lvl2pPr>
            <a:lvl3pPr marL="640080" algn="l" defTabSz="640080" rtl="0" eaLnBrk="1" latinLnBrk="0" hangingPunct="1">
              <a:defRPr sz="1300" kern="1200">
                <a:solidFill>
                  <a:schemeClr val="lt1"/>
                </a:solidFill>
                <a:latin typeface="+mn-lt"/>
                <a:ea typeface="+mn-ea"/>
                <a:cs typeface="+mn-cs"/>
              </a:defRPr>
            </a:lvl3pPr>
            <a:lvl4pPr marL="960120" algn="l" defTabSz="640080" rtl="0" eaLnBrk="1" latinLnBrk="0" hangingPunct="1">
              <a:defRPr sz="1300" kern="1200">
                <a:solidFill>
                  <a:schemeClr val="lt1"/>
                </a:solidFill>
                <a:latin typeface="+mn-lt"/>
                <a:ea typeface="+mn-ea"/>
                <a:cs typeface="+mn-cs"/>
              </a:defRPr>
            </a:lvl4pPr>
            <a:lvl5pPr marL="1280160" algn="l" defTabSz="640080" rtl="0" eaLnBrk="1" latinLnBrk="0" hangingPunct="1">
              <a:defRPr sz="1300" kern="1200">
                <a:solidFill>
                  <a:schemeClr val="lt1"/>
                </a:solidFill>
                <a:latin typeface="+mn-lt"/>
                <a:ea typeface="+mn-ea"/>
                <a:cs typeface="+mn-cs"/>
              </a:defRPr>
            </a:lvl5pPr>
            <a:lvl6pPr marL="1600200" algn="l" defTabSz="640080" rtl="0" eaLnBrk="1" latinLnBrk="0" hangingPunct="1">
              <a:defRPr sz="1300" kern="1200">
                <a:solidFill>
                  <a:schemeClr val="lt1"/>
                </a:solidFill>
                <a:latin typeface="+mn-lt"/>
                <a:ea typeface="+mn-ea"/>
                <a:cs typeface="+mn-cs"/>
              </a:defRPr>
            </a:lvl6pPr>
            <a:lvl7pPr marL="1920240" algn="l" defTabSz="640080" rtl="0" eaLnBrk="1" latinLnBrk="0" hangingPunct="1">
              <a:defRPr sz="1300" kern="1200">
                <a:solidFill>
                  <a:schemeClr val="lt1"/>
                </a:solidFill>
                <a:latin typeface="+mn-lt"/>
                <a:ea typeface="+mn-ea"/>
                <a:cs typeface="+mn-cs"/>
              </a:defRPr>
            </a:lvl7pPr>
            <a:lvl8pPr marL="2240280" algn="l" defTabSz="640080" rtl="0" eaLnBrk="1" latinLnBrk="0" hangingPunct="1">
              <a:defRPr sz="1300" kern="1200">
                <a:solidFill>
                  <a:schemeClr val="lt1"/>
                </a:solidFill>
                <a:latin typeface="+mn-lt"/>
                <a:ea typeface="+mn-ea"/>
                <a:cs typeface="+mn-cs"/>
              </a:defRPr>
            </a:lvl8pPr>
            <a:lvl9pPr marL="2560320" algn="l" defTabSz="640080" rtl="0" eaLnBrk="1" latinLnBrk="0" hangingPunct="1">
              <a:defRPr sz="13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30" name="Round Same Side Corner Rectangle 29"/>
          <xdr:cNvSpPr/>
        </xdr:nvSpPr>
        <xdr:spPr bwMode="gray">
          <a:xfrm rot="10800000">
            <a:off x="4411101"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a:endParaRPr lang="en-US" sz="1000"/>
          </a:p>
        </xdr:txBody>
      </xdr:sp>
      <xdr:sp macro="" textlink="">
        <xdr:nvSpPr>
          <xdr:cNvPr id="31" name="Freeform 30"/>
          <xdr:cNvSpPr/>
        </xdr:nvSpPr>
        <xdr:spPr bwMode="gray">
          <a:xfrm rot="1510923" flipV="1">
            <a:off x="4475718" y="2014056"/>
            <a:ext cx="84539" cy="164592"/>
          </a:xfrm>
          <a:custGeom>
            <a:avLst/>
            <a:gdLst>
              <a:gd name="connsiteX0" fmla="*/ 0 w 183356"/>
              <a:gd name="connsiteY0" fmla="*/ 45839 h 183356"/>
              <a:gd name="connsiteX1" fmla="*/ 45839 w 183356"/>
              <a:gd name="connsiteY1" fmla="*/ 45839 h 183356"/>
              <a:gd name="connsiteX2" fmla="*/ 45839 w 183356"/>
              <a:gd name="connsiteY2" fmla="*/ 0 h 183356"/>
              <a:gd name="connsiteX3" fmla="*/ 137517 w 183356"/>
              <a:gd name="connsiteY3" fmla="*/ 0 h 183356"/>
              <a:gd name="connsiteX4" fmla="*/ 137517 w 183356"/>
              <a:gd name="connsiteY4" fmla="*/ 45839 h 183356"/>
              <a:gd name="connsiteX5" fmla="*/ 183356 w 183356"/>
              <a:gd name="connsiteY5" fmla="*/ 45839 h 183356"/>
              <a:gd name="connsiteX6" fmla="*/ 183356 w 183356"/>
              <a:gd name="connsiteY6" fmla="*/ 137517 h 183356"/>
              <a:gd name="connsiteX7" fmla="*/ 137517 w 183356"/>
              <a:gd name="connsiteY7" fmla="*/ 137517 h 183356"/>
              <a:gd name="connsiteX8" fmla="*/ 137517 w 183356"/>
              <a:gd name="connsiteY8" fmla="*/ 183356 h 183356"/>
              <a:gd name="connsiteX9" fmla="*/ 45839 w 183356"/>
              <a:gd name="connsiteY9" fmla="*/ 183356 h 183356"/>
              <a:gd name="connsiteX10" fmla="*/ 45839 w 183356"/>
              <a:gd name="connsiteY10" fmla="*/ 137517 h 183356"/>
              <a:gd name="connsiteX11" fmla="*/ 0 w 183356"/>
              <a:gd name="connsiteY11" fmla="*/ 137517 h 183356"/>
              <a:gd name="connsiteX12" fmla="*/ 0 w 183356"/>
              <a:gd name="connsiteY12" fmla="*/ 45839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11" fmla="*/ 137279 w 183356"/>
              <a:gd name="connsiteY11" fmla="*/ 91440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47029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137517 w 183356"/>
              <a:gd name="connsiteY0" fmla="*/ 0 h 137517"/>
              <a:gd name="connsiteX1" fmla="*/ 183356 w 183356"/>
              <a:gd name="connsiteY1" fmla="*/ 0 h 137517"/>
              <a:gd name="connsiteX2" fmla="*/ 183356 w 183356"/>
              <a:gd name="connsiteY2" fmla="*/ 91678 h 137517"/>
              <a:gd name="connsiteX3" fmla="*/ 137517 w 183356"/>
              <a:gd name="connsiteY3" fmla="*/ 91678 h 137517"/>
              <a:gd name="connsiteX4" fmla="*/ 137517 w 183356"/>
              <a:gd name="connsiteY4" fmla="*/ 137517 h 137517"/>
              <a:gd name="connsiteX5" fmla="*/ 45839 w 183356"/>
              <a:gd name="connsiteY5" fmla="*/ 137517 h 137517"/>
              <a:gd name="connsiteX6" fmla="*/ 45839 w 183356"/>
              <a:gd name="connsiteY6" fmla="*/ 91678 h 137517"/>
              <a:gd name="connsiteX7" fmla="*/ 0 w 183356"/>
              <a:gd name="connsiteY7" fmla="*/ 91678 h 137517"/>
              <a:gd name="connsiteX8" fmla="*/ 0 w 183356"/>
              <a:gd name="connsiteY8" fmla="*/ 0 h 137517"/>
              <a:gd name="connsiteX9" fmla="*/ 45839 w 183356"/>
              <a:gd name="connsiteY9"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8" fmla="*/ 45839 w 183356"/>
              <a:gd name="connsiteY8"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0" fmla="*/ 183356 w 183356"/>
              <a:gd name="connsiteY0" fmla="*/ 91678 h 137517"/>
              <a:gd name="connsiteX1" fmla="*/ 137517 w 183356"/>
              <a:gd name="connsiteY1" fmla="*/ 91678 h 137517"/>
              <a:gd name="connsiteX2" fmla="*/ 137517 w 183356"/>
              <a:gd name="connsiteY2" fmla="*/ 137517 h 137517"/>
              <a:gd name="connsiteX3" fmla="*/ 45839 w 183356"/>
              <a:gd name="connsiteY3" fmla="*/ 137517 h 137517"/>
              <a:gd name="connsiteX4" fmla="*/ 45839 w 183356"/>
              <a:gd name="connsiteY4" fmla="*/ 91678 h 137517"/>
              <a:gd name="connsiteX5" fmla="*/ 0 w 183356"/>
              <a:gd name="connsiteY5" fmla="*/ 91678 h 137517"/>
              <a:gd name="connsiteX6" fmla="*/ 0 w 183356"/>
              <a:gd name="connsiteY6" fmla="*/ 0 h 137517"/>
              <a:gd name="connsiteX0" fmla="*/ 137517 w 137517"/>
              <a:gd name="connsiteY0" fmla="*/ 91678 h 137517"/>
              <a:gd name="connsiteX1" fmla="*/ 137517 w 137517"/>
              <a:gd name="connsiteY1" fmla="*/ 137517 h 137517"/>
              <a:gd name="connsiteX2" fmla="*/ 45839 w 137517"/>
              <a:gd name="connsiteY2" fmla="*/ 137517 h 137517"/>
              <a:gd name="connsiteX3" fmla="*/ 45839 w 137517"/>
              <a:gd name="connsiteY3" fmla="*/ 91678 h 137517"/>
              <a:gd name="connsiteX4" fmla="*/ 0 w 137517"/>
              <a:gd name="connsiteY4" fmla="*/ 91678 h 137517"/>
              <a:gd name="connsiteX5" fmla="*/ 0 w 137517"/>
              <a:gd name="connsiteY5" fmla="*/ 0 h 137517"/>
              <a:gd name="connsiteX0" fmla="*/ 93193 w 137517"/>
              <a:gd name="connsiteY0" fmla="*/ 197142 h 197142"/>
              <a:gd name="connsiteX1" fmla="*/ 137517 w 137517"/>
              <a:gd name="connsiteY1" fmla="*/ 137517 h 197142"/>
              <a:gd name="connsiteX2" fmla="*/ 45839 w 137517"/>
              <a:gd name="connsiteY2" fmla="*/ 137517 h 197142"/>
              <a:gd name="connsiteX3" fmla="*/ 45839 w 137517"/>
              <a:gd name="connsiteY3" fmla="*/ 91678 h 197142"/>
              <a:gd name="connsiteX4" fmla="*/ 0 w 137517"/>
              <a:gd name="connsiteY4" fmla="*/ 91678 h 197142"/>
              <a:gd name="connsiteX5" fmla="*/ 0 w 137517"/>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45839 w 96703"/>
              <a:gd name="connsiteY3" fmla="*/ 91678 h 197142"/>
              <a:gd name="connsiteX4" fmla="*/ 0 w 96703"/>
              <a:gd name="connsiteY4" fmla="*/ 91678 h 197142"/>
              <a:gd name="connsiteX5" fmla="*/ 0 w 96703"/>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57740 w 96703"/>
              <a:gd name="connsiteY3" fmla="*/ 55172 h 197142"/>
              <a:gd name="connsiteX4" fmla="*/ 0 w 96703"/>
              <a:gd name="connsiteY4" fmla="*/ 91678 h 197142"/>
              <a:gd name="connsiteX5" fmla="*/ 0 w 96703"/>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61793 w 100756"/>
              <a:gd name="connsiteY3" fmla="*/ 55172 h 197142"/>
              <a:gd name="connsiteX4" fmla="*/ 0 w 100756"/>
              <a:gd name="connsiteY4" fmla="*/ 100298 h 197142"/>
              <a:gd name="connsiteX5" fmla="*/ 4053 w 100756"/>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48235 w 100756"/>
              <a:gd name="connsiteY3" fmla="*/ 67217 h 197142"/>
              <a:gd name="connsiteX4" fmla="*/ 0 w 100756"/>
              <a:gd name="connsiteY4" fmla="*/ 100298 h 197142"/>
              <a:gd name="connsiteX5" fmla="*/ 4053 w 100756"/>
              <a:gd name="connsiteY5" fmla="*/ 0 h 197142"/>
              <a:gd name="connsiteX0" fmla="*/ 93321 w 100756"/>
              <a:gd name="connsiteY0" fmla="*/ 211084 h 211084"/>
              <a:gd name="connsiteX1" fmla="*/ 100756 w 100756"/>
              <a:gd name="connsiteY1" fmla="*/ 123589 h 211084"/>
              <a:gd name="connsiteX2" fmla="*/ 49892 w 100756"/>
              <a:gd name="connsiteY2" fmla="*/ 137517 h 211084"/>
              <a:gd name="connsiteX3" fmla="*/ 48235 w 100756"/>
              <a:gd name="connsiteY3" fmla="*/ 67217 h 211084"/>
              <a:gd name="connsiteX4" fmla="*/ 0 w 100756"/>
              <a:gd name="connsiteY4" fmla="*/ 100298 h 211084"/>
              <a:gd name="connsiteX5" fmla="*/ 4053 w 100756"/>
              <a:gd name="connsiteY5" fmla="*/ 0 h 211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756" h="211084">
                <a:moveTo>
                  <a:pt x="93321" y="211084"/>
                </a:moveTo>
                <a:lnTo>
                  <a:pt x="100756" y="123589"/>
                </a:lnTo>
                <a:lnTo>
                  <a:pt x="49892" y="137517"/>
                </a:lnTo>
                <a:cubicBezTo>
                  <a:pt x="49340" y="114084"/>
                  <a:pt x="48787" y="90650"/>
                  <a:pt x="48235" y="67217"/>
                </a:cubicBezTo>
                <a:lnTo>
                  <a:pt x="0" y="100298"/>
                </a:lnTo>
                <a:lnTo>
                  <a:pt x="4053" y="0"/>
                </a:lnTo>
              </a:path>
            </a:pathLst>
          </a:custGeom>
          <a:noFill/>
          <a:ln w="19050" cap="flat" cmpd="sng" algn="ctr">
            <a:solidFill>
              <a:schemeClr val="bg1"/>
            </a:solidFill>
            <a:prstDash val="solid"/>
            <a:miter lim="800000"/>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defTabSz="1463675"/>
            <a:endParaRPr lang="en-US" sz="1000">
              <a:solidFill>
                <a:schemeClr val="bg2"/>
              </a:solidFill>
            </a:endParaRPr>
          </a:p>
        </xdr:txBody>
      </xdr:sp>
    </xdr:grpSp>
    <xdr:clientData/>
  </xdr:twoCellAnchor>
  <xdr:twoCellAnchor>
    <xdr:from>
      <xdr:col>12</xdr:col>
      <xdr:colOff>192157</xdr:colOff>
      <xdr:row>0</xdr:row>
      <xdr:rowOff>530087</xdr:rowOff>
    </xdr:from>
    <xdr:to>
      <xdr:col>13</xdr:col>
      <xdr:colOff>830187</xdr:colOff>
      <xdr:row>0</xdr:row>
      <xdr:rowOff>716015</xdr:rowOff>
    </xdr:to>
    <xdr:sp macro="" textlink="">
      <xdr:nvSpPr>
        <xdr:cNvPr id="45" name="TextBox 44"/>
        <xdr:cNvSpPr txBox="1"/>
      </xdr:nvSpPr>
      <xdr:spPr bwMode="gray">
        <a:xfrm>
          <a:off x="12205253" y="530087"/>
          <a:ext cx="1393404" cy="18592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©2017 EAB • All Rights Reserved</a:t>
          </a:r>
        </a:p>
      </xdr:txBody>
    </xdr:sp>
    <xdr:clientData/>
  </xdr:twoCellAnchor>
  <xdr:twoCellAnchor editAs="absolute">
    <xdr:from>
      <xdr:col>3</xdr:col>
      <xdr:colOff>648156</xdr:colOff>
      <xdr:row>3</xdr:row>
      <xdr:rowOff>6047</xdr:rowOff>
    </xdr:from>
    <xdr:to>
      <xdr:col>3</xdr:col>
      <xdr:colOff>924650</xdr:colOff>
      <xdr:row>3</xdr:row>
      <xdr:rowOff>186057</xdr:rowOff>
    </xdr:to>
    <xdr:grpSp>
      <xdr:nvGrpSpPr>
        <xdr:cNvPr id="55" name="Group 54"/>
        <xdr:cNvGrpSpPr/>
      </xdr:nvGrpSpPr>
      <xdr:grpSpPr bwMode="gray">
        <a:xfrm>
          <a:off x="4987323" y="1244297"/>
          <a:ext cx="276494" cy="180010"/>
          <a:chOff x="5569224" y="1247744"/>
          <a:chExt cx="271672" cy="181522"/>
        </a:xfrm>
      </xdr:grpSpPr>
      <xdr:sp macro="" textlink="">
        <xdr:nvSpPr>
          <xdr:cNvPr id="56" name="Rectangle 55"/>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57" name="Round Same Side Corner Rectangle 56"/>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58" name="Group 57"/>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59" name="Freeform 58"/>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60" name="Freeform 59"/>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0</xdr:col>
      <xdr:colOff>0</xdr:colOff>
      <xdr:row>2</xdr:row>
      <xdr:rowOff>0</xdr:rowOff>
    </xdr:from>
    <xdr:to>
      <xdr:col>1</xdr:col>
      <xdr:colOff>33061</xdr:colOff>
      <xdr:row>28</xdr:row>
      <xdr:rowOff>42271</xdr:rowOff>
    </xdr:to>
    <xdr:grpSp>
      <xdr:nvGrpSpPr>
        <xdr:cNvPr id="50" name="Group 49"/>
        <xdr:cNvGrpSpPr/>
      </xdr:nvGrpSpPr>
      <xdr:grpSpPr>
        <a:xfrm>
          <a:off x="0" y="1047750"/>
          <a:ext cx="1842811" cy="5482104"/>
          <a:chOff x="0" y="1053548"/>
          <a:chExt cx="1839001" cy="5228104"/>
        </a:xfrm>
      </xdr:grpSpPr>
      <xdr:grpSp>
        <xdr:nvGrpSpPr>
          <xdr:cNvPr id="51" name="Group 50"/>
          <xdr:cNvGrpSpPr/>
        </xdr:nvGrpSpPr>
        <xdr:grpSpPr>
          <a:xfrm>
            <a:off x="0" y="1053548"/>
            <a:ext cx="1839001" cy="4920136"/>
            <a:chOff x="0" y="1052763"/>
            <a:chExt cx="1784684" cy="5060111"/>
          </a:xfrm>
        </xdr:grpSpPr>
        <xdr:sp macro="" textlink="">
          <xdr:nvSpPr>
            <xdr:cNvPr id="53" name="TextBox 52"/>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54" name="TextBox 53">
              <a:hlinkClick xmlns:r="http://schemas.openxmlformats.org/officeDocument/2006/relationships" r:id="rId4"/>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61" name="TextBox 60">
              <a:hlinkClick xmlns:r="http://schemas.openxmlformats.org/officeDocument/2006/relationships" r:id="rId5"/>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62" name="TextBox 61">
              <a:hlinkClick xmlns:r="http://schemas.openxmlformats.org/officeDocument/2006/relationships" r:id="rId6"/>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63" name="TextBox 62">
              <a:hlinkClick xmlns:r="http://schemas.openxmlformats.org/officeDocument/2006/relationships" r:id="rId7"/>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64" name="TextBox 63">
              <a:hlinkClick xmlns:r="http://schemas.openxmlformats.org/officeDocument/2006/relationships" r:id="rId8"/>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65" name="TextBox 64">
              <a:hlinkClick xmlns:r="http://schemas.openxmlformats.org/officeDocument/2006/relationships" r:id="rId9"/>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66" name="TextBox 65">
              <a:hlinkClick xmlns:r="http://schemas.openxmlformats.org/officeDocument/2006/relationships" r:id="rId10"/>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69" name="TextBox 68">
              <a:hlinkClick xmlns:r="http://schemas.openxmlformats.org/officeDocument/2006/relationships" r:id="rId11"/>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70" name="TextBox 69">
              <a:hlinkClick xmlns:r="http://schemas.openxmlformats.org/officeDocument/2006/relationships" r:id="rId12"/>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71" name="TextBox 70">
              <a:hlinkClick xmlns:r="http://schemas.openxmlformats.org/officeDocument/2006/relationships" r:id="rId13"/>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72" name="TextBox 71">
              <a:hlinkClick xmlns:r="http://schemas.openxmlformats.org/officeDocument/2006/relationships" r:id="rId14"/>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73" name="TextBox 72">
              <a:hlinkClick xmlns:r="http://schemas.openxmlformats.org/officeDocument/2006/relationships" r:id="rId15"/>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sp macro="" textlink="">
        <xdr:nvSpPr>
          <xdr:cNvPr id="52" name="TextBox 51">
            <a:hlinkClick xmlns:r="http://schemas.openxmlformats.org/officeDocument/2006/relationships" r:id="rId16"/>
          </xdr:cNvPr>
          <xdr:cNvSpPr txBox="1"/>
        </xdr:nvSpPr>
        <xdr:spPr bwMode="gray">
          <a:xfrm>
            <a:off x="0" y="6008326"/>
            <a:ext cx="1839001" cy="27332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grpSp>
    <xdr:clientData/>
  </xdr:twoCellAnchor>
  <xdr:twoCellAnchor>
    <xdr:from>
      <xdr:col>11</xdr:col>
      <xdr:colOff>10584</xdr:colOff>
      <xdr:row>33</xdr:row>
      <xdr:rowOff>138639</xdr:rowOff>
    </xdr:from>
    <xdr:to>
      <xdr:col>13</xdr:col>
      <xdr:colOff>984251</xdr:colOff>
      <xdr:row>35</xdr:row>
      <xdr:rowOff>138639</xdr:rowOff>
    </xdr:to>
    <xdr:grpSp>
      <xdr:nvGrpSpPr>
        <xdr:cNvPr id="74" name="Group 73"/>
        <xdr:cNvGrpSpPr/>
      </xdr:nvGrpSpPr>
      <xdr:grpSpPr>
        <a:xfrm>
          <a:off x="11345334" y="7367056"/>
          <a:ext cx="2476500" cy="296333"/>
          <a:chOff x="11250083" y="7577666"/>
          <a:chExt cx="2476500" cy="296333"/>
        </a:xfrm>
      </xdr:grpSpPr>
      <xdr:sp macro="" textlink="">
        <xdr:nvSpPr>
          <xdr:cNvPr id="75" name="TextBox 74">
            <a:hlinkClick xmlns:r="http://schemas.openxmlformats.org/officeDocument/2006/relationships" r:id="rId8"/>
          </xdr:cNvPr>
          <xdr:cNvSpPr txBox="1"/>
        </xdr:nvSpPr>
        <xdr:spPr bwMode="gray">
          <a:xfrm>
            <a:off x="1255183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NEXT &gt;&gt;</a:t>
            </a:r>
          </a:p>
        </xdr:txBody>
      </xdr:sp>
      <xdr:sp macro="" textlink="">
        <xdr:nvSpPr>
          <xdr:cNvPr id="76" name="TextBox 75">
            <a:hlinkClick xmlns:r="http://schemas.openxmlformats.org/officeDocument/2006/relationships" r:id="rId6"/>
          </xdr:cNvPr>
          <xdr:cNvSpPr txBox="1"/>
        </xdr:nvSpPr>
        <xdr:spPr bwMode="gray">
          <a:xfrm>
            <a:off x="1125008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&lt;&lt; PREVIOUS</a:t>
            </a:r>
          </a:p>
        </xdr:txBody>
      </xdr:sp>
    </xdr:grpSp>
    <xdr:clientData/>
  </xdr:twoCellAnchor>
  <xdr:twoCellAnchor>
    <xdr:from>
      <xdr:col>6</xdr:col>
      <xdr:colOff>529168</xdr:colOff>
      <xdr:row>18</xdr:row>
      <xdr:rowOff>45491</xdr:rowOff>
    </xdr:from>
    <xdr:to>
      <xdr:col>10</xdr:col>
      <xdr:colOff>559430</xdr:colOff>
      <xdr:row>22</xdr:row>
      <xdr:rowOff>74081</xdr:rowOff>
    </xdr:to>
    <xdr:grpSp>
      <xdr:nvGrpSpPr>
        <xdr:cNvPr id="44" name="Group 43"/>
        <xdr:cNvGrpSpPr/>
      </xdr:nvGrpSpPr>
      <xdr:grpSpPr>
        <a:xfrm>
          <a:off x="8106835" y="4352908"/>
          <a:ext cx="3035928" cy="1108090"/>
          <a:chOff x="6051856" y="4313747"/>
          <a:chExt cx="3044520" cy="888682"/>
        </a:xfrm>
      </xdr:grpSpPr>
      <xdr:sp macro="" textlink="">
        <xdr:nvSpPr>
          <xdr:cNvPr id="46" name="Line Callout 2 (No Border) 86"/>
          <xdr:cNvSpPr/>
        </xdr:nvSpPr>
        <xdr:spPr bwMode="gray">
          <a:xfrm>
            <a:off x="6051856" y="4313747"/>
            <a:ext cx="3044520" cy="888682"/>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Note</a:t>
            </a:r>
            <a:endParaRPr lang="en-US" sz="1200" b="0" kern="0">
              <a:solidFill>
                <a:schemeClr val="tx1"/>
              </a:solidFill>
              <a:effectLst/>
              <a:latin typeface="Times New Roman"/>
              <a:ea typeface="Times New Roman"/>
              <a:cs typeface="+mn-cs"/>
            </a:endParaRPr>
          </a:p>
          <a:p>
            <a:pPr marL="0" marR="0">
              <a:spcAft>
                <a:spcPts val="1000"/>
              </a:spcAft>
            </a:pPr>
            <a:r>
              <a:rPr lang="en-US" sz="900" baseline="0">
                <a:solidFill>
                  <a:schemeClr val="tx1"/>
                </a:solidFill>
                <a:effectLst/>
                <a:ea typeface="Times New Roman"/>
              </a:rPr>
              <a:t>Respondents were only asked this question if they indicated they experienced at least one incident of sexual misconduct at least one time since the beginning of the school year. </a:t>
            </a:r>
          </a:p>
        </xdr:txBody>
      </xdr:sp>
      <xdr:grpSp>
        <xdr:nvGrpSpPr>
          <xdr:cNvPr id="47" name="Group 46"/>
          <xdr:cNvGrpSpPr/>
        </xdr:nvGrpSpPr>
        <xdr:grpSpPr bwMode="gray">
          <a:xfrm>
            <a:off x="8812128" y="4322805"/>
            <a:ext cx="213772" cy="181521"/>
            <a:chOff x="1647125" y="1939181"/>
            <a:chExt cx="213772" cy="181521"/>
          </a:xfrm>
        </xdr:grpSpPr>
        <xdr:sp macro="" textlink="">
          <xdr:nvSpPr>
            <xdr:cNvPr id="48" name="Round Same Side Corner Rectangle 47"/>
            <xdr:cNvSpPr/>
          </xdr:nvSpPr>
          <xdr:spPr bwMode="gray">
            <a:xfrm rot="10800000">
              <a:off x="1647125" y="193918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49" name="L-Shape 48"/>
            <xdr:cNvSpPr/>
          </xdr:nvSpPr>
          <xdr:spPr bwMode="gray">
            <a:xfrm rot="18900000">
              <a:off x="1682289" y="1968442"/>
              <a:ext cx="143443" cy="73274"/>
            </a:xfrm>
            <a:prstGeom prst="corner">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r>
                <a:rPr lang="en-US" sz="1000">
                  <a:solidFill>
                    <a:schemeClr val="bg2"/>
                  </a:solidFill>
                </a:rPr>
                <a:t> </a:t>
              </a:r>
            </a:p>
          </xdr:txBody>
        </xdr:sp>
      </xdr:grp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16457</xdr:colOff>
      <xdr:row>20</xdr:row>
      <xdr:rowOff>102775</xdr:rowOff>
    </xdr:from>
    <xdr:to>
      <xdr:col>8</xdr:col>
      <xdr:colOff>382217</xdr:colOff>
      <xdr:row>21</xdr:row>
      <xdr:rowOff>238425</xdr:rowOff>
    </xdr:to>
    <xdr:pic>
      <xdr:nvPicPr>
        <xdr:cNvPr id="41" name="Picture 40" descr="L:\Public\Share\ABC Templates and Resources\EAB Templates and Resources\EAB Art Icons Logos\EAB Icons\Community_park.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1124" y="4971108"/>
          <a:ext cx="365760" cy="336734"/>
        </a:xfrm>
        <a:prstGeom prst="rect">
          <a:avLst/>
        </a:prstGeom>
        <a:noFill/>
        <a:ln>
          <a:noFill/>
        </a:ln>
      </xdr:spPr>
    </xdr:pic>
    <xdr:clientData/>
  </xdr:twoCellAnchor>
  <xdr:twoCellAnchor editAs="oneCell">
    <xdr:from>
      <xdr:col>2</xdr:col>
      <xdr:colOff>225714</xdr:colOff>
      <xdr:row>20</xdr:row>
      <xdr:rowOff>73190</xdr:rowOff>
    </xdr:from>
    <xdr:to>
      <xdr:col>3</xdr:col>
      <xdr:colOff>286420</xdr:colOff>
      <xdr:row>21</xdr:row>
      <xdr:rowOff>238424</xdr:rowOff>
    </xdr:to>
    <xdr:pic>
      <xdr:nvPicPr>
        <xdr:cNvPr id="42" name="Picture 41" descr="L:\Public\Share\ABC Templates and Resources\EAB Templates and Resources\EAB Art Icons Logos\EAB Icons\Person_Casual.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21214" y="4941523"/>
          <a:ext cx="293539" cy="366318"/>
        </a:xfrm>
        <a:prstGeom prst="rect">
          <a:avLst/>
        </a:prstGeom>
        <a:noFill/>
        <a:ln>
          <a:noFill/>
        </a:ln>
      </xdr:spPr>
    </xdr:pic>
    <xdr:clientData/>
  </xdr:twoCellAnchor>
  <xdr:twoCellAnchor>
    <xdr:from>
      <xdr:col>5</xdr:col>
      <xdr:colOff>571501</xdr:colOff>
      <xdr:row>2</xdr:row>
      <xdr:rowOff>187488</xdr:rowOff>
    </xdr:from>
    <xdr:to>
      <xdr:col>14</xdr:col>
      <xdr:colOff>2462893</xdr:colOff>
      <xdr:row>18</xdr:row>
      <xdr:rowOff>60959</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xdr:colOff>
      <xdr:row>2</xdr:row>
      <xdr:rowOff>187489</xdr:rowOff>
    </xdr:from>
    <xdr:to>
      <xdr:col>5</xdr:col>
      <xdr:colOff>370981</xdr:colOff>
      <xdr:row>15</xdr:row>
      <xdr:rowOff>10583</xdr:rowOff>
    </xdr:to>
    <xdr:sp macro="" textlink="">
      <xdr:nvSpPr>
        <xdr:cNvPr id="40" name="Line Callout 2 (No Border) 86"/>
        <xdr:cNvSpPr/>
      </xdr:nvSpPr>
      <xdr:spPr bwMode="gray">
        <a:xfrm>
          <a:off x="2095506" y="1235239"/>
          <a:ext cx="2826308" cy="2670011"/>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 </a:t>
          </a:r>
          <a:endParaRPr lang="en-US" sz="1200">
            <a:solidFill>
              <a:srgbClr val="7030A0"/>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Over two-thirds </a:t>
          </a:r>
          <a:r>
            <a:rPr lang="en-US" sz="900" baseline="0">
              <a:solidFill>
                <a:schemeClr val="tx1"/>
              </a:solidFill>
              <a:effectLst/>
              <a:ea typeface="Times New Roman"/>
            </a:rPr>
            <a:t>of respondents who experienced unwanted sexual contact were caught off guard by the perpetrator or the perpetrator ignored the respondent's non-verbal cues.</a:t>
          </a:r>
          <a:endParaRPr lang="en-US" sz="900">
            <a:solidFill>
              <a:schemeClr val="tx1"/>
            </a:solidFill>
            <a:effectLst/>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The unwanted behavior was most commonly perpetrated</a:t>
          </a:r>
          <a:r>
            <a:rPr lang="en-US" sz="900" baseline="0">
              <a:solidFill>
                <a:schemeClr val="tx1"/>
              </a:solidFill>
              <a:effectLst/>
              <a:ea typeface="Times New Roman"/>
            </a:rPr>
            <a:t> by an individual with no prior relationship to the respondent.</a:t>
          </a:r>
          <a:endParaRPr lang="en-US" sz="900" baseline="0">
            <a:solidFill>
              <a:srgbClr val="FF0000"/>
            </a:solidFill>
            <a:effectLst/>
            <a:ea typeface="Times New Roman"/>
          </a:endParaRP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Common locations of incidents of unwanted sexual contact were an off-campus residence, on-campus locations other than residences, and off-campus locations other than residences.</a:t>
          </a:r>
        </a:p>
      </xdr:txBody>
    </xdr:sp>
    <xdr:clientData/>
  </xdr:twoCellAnchor>
  <xdr:twoCellAnchor editAs="oneCell">
    <xdr:from>
      <xdr:col>0</xdr:col>
      <xdr:colOff>135555</xdr:colOff>
      <xdr:row>0</xdr:row>
      <xdr:rowOff>140769</xdr:rowOff>
    </xdr:from>
    <xdr:to>
      <xdr:col>0</xdr:col>
      <xdr:colOff>1565419</xdr:colOff>
      <xdr:row>0</xdr:row>
      <xdr:rowOff>689409</xdr:rowOff>
    </xdr:to>
    <xdr:pic>
      <xdr:nvPicPr>
        <xdr:cNvPr id="21" name="Picture 20"/>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5555" y="140769"/>
          <a:ext cx="1429864" cy="548640"/>
        </a:xfrm>
        <a:prstGeom prst="rect">
          <a:avLst/>
        </a:prstGeom>
      </xdr:spPr>
    </xdr:pic>
    <xdr:clientData/>
  </xdr:twoCellAnchor>
  <xdr:twoCellAnchor>
    <xdr:from>
      <xdr:col>14</xdr:col>
      <xdr:colOff>1078523</xdr:colOff>
      <xdr:row>0</xdr:row>
      <xdr:rowOff>509954</xdr:rowOff>
    </xdr:from>
    <xdr:to>
      <xdr:col>14</xdr:col>
      <xdr:colOff>2471927</xdr:colOff>
      <xdr:row>0</xdr:row>
      <xdr:rowOff>695882</xdr:rowOff>
    </xdr:to>
    <xdr:sp macro="" textlink="">
      <xdr:nvSpPr>
        <xdr:cNvPr id="36" name="TextBox 35"/>
        <xdr:cNvSpPr txBox="1"/>
      </xdr:nvSpPr>
      <xdr:spPr bwMode="gray">
        <a:xfrm>
          <a:off x="13956323" y="509954"/>
          <a:ext cx="1393404" cy="18592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©2017 EAB • All Rights Reserved</a:t>
          </a:r>
        </a:p>
      </xdr:txBody>
    </xdr:sp>
    <xdr:clientData/>
  </xdr:twoCellAnchor>
  <xdr:twoCellAnchor>
    <xdr:from>
      <xdr:col>5</xdr:col>
      <xdr:colOff>94487</xdr:colOff>
      <xdr:row>2</xdr:row>
      <xdr:rowOff>187489</xdr:rowOff>
    </xdr:from>
    <xdr:to>
      <xdr:col>5</xdr:col>
      <xdr:colOff>370981</xdr:colOff>
      <xdr:row>4</xdr:row>
      <xdr:rowOff>28832</xdr:rowOff>
    </xdr:to>
    <xdr:grpSp>
      <xdr:nvGrpSpPr>
        <xdr:cNvPr id="52" name="Group 51"/>
        <xdr:cNvGrpSpPr/>
      </xdr:nvGrpSpPr>
      <xdr:grpSpPr bwMode="gray">
        <a:xfrm>
          <a:off x="4645320" y="1235239"/>
          <a:ext cx="276494" cy="180010"/>
          <a:chOff x="5569224" y="1247744"/>
          <a:chExt cx="271672" cy="181522"/>
        </a:xfrm>
      </xdr:grpSpPr>
      <xdr:sp macro="" textlink="">
        <xdr:nvSpPr>
          <xdr:cNvPr id="55" name="Rectangle 54"/>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56" name="Round Same Side Corner Rectangle 55"/>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57" name="Group 56"/>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58" name="Freeform 57"/>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59" name="Freeform 58"/>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13</xdr:col>
      <xdr:colOff>7619</xdr:colOff>
      <xdr:row>18</xdr:row>
      <xdr:rowOff>198068</xdr:rowOff>
    </xdr:from>
    <xdr:to>
      <xdr:col>15</xdr:col>
      <xdr:colOff>9624</xdr:colOff>
      <xdr:row>25</xdr:row>
      <xdr:rowOff>243417</xdr:rowOff>
    </xdr:to>
    <xdr:grpSp>
      <xdr:nvGrpSpPr>
        <xdr:cNvPr id="2" name="Group 1"/>
        <xdr:cNvGrpSpPr/>
      </xdr:nvGrpSpPr>
      <xdr:grpSpPr>
        <a:xfrm>
          <a:off x="10463952" y="4801818"/>
          <a:ext cx="2997089" cy="1992682"/>
          <a:chOff x="10494432" y="5383906"/>
          <a:chExt cx="2997089" cy="1992682"/>
        </a:xfrm>
      </xdr:grpSpPr>
      <xdr:sp macro="" textlink="">
        <xdr:nvSpPr>
          <xdr:cNvPr id="24" name="Line Callout 2 (No Border) 86"/>
          <xdr:cNvSpPr/>
        </xdr:nvSpPr>
        <xdr:spPr bwMode="gray">
          <a:xfrm>
            <a:off x="10494432" y="5383906"/>
            <a:ext cx="2997089" cy="1992682"/>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latin typeface="+mn-lt"/>
                <a:ea typeface="Times New Roman"/>
                <a:cs typeface="Times New Roman"/>
              </a:rPr>
              <a:t>Interpreting</a:t>
            </a:r>
            <a:r>
              <a:rPr lang="en-US" sz="900" b="1" kern="1200" baseline="0">
                <a:solidFill>
                  <a:schemeClr val="tx1"/>
                </a:solidFill>
                <a:effectLst/>
                <a:latin typeface="+mn-lt"/>
                <a:ea typeface="Times New Roman"/>
                <a:cs typeface="Times New Roman"/>
              </a:rPr>
              <a:t> These Charts</a:t>
            </a:r>
            <a:endParaRPr lang="en-US" sz="1200" b="0" kern="0">
              <a:solidFill>
                <a:schemeClr val="tx1"/>
              </a:solidFill>
              <a:effectLst/>
              <a:latin typeface="Times New Roman"/>
              <a:ea typeface="Times New Roman"/>
              <a:cs typeface="+mn-cs"/>
            </a:endParaRP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Respondents who didn't experience unwanted sexual contact were not asked follow up questions about the incident.</a:t>
            </a:r>
          </a:p>
          <a:p>
            <a:pPr marL="171450" marR="0" indent="-171450">
              <a:spcAft>
                <a:spcPts val="500"/>
              </a:spcAft>
              <a:buFont typeface="Arial" panose="020B0604020202020204" pitchFamily="34" charset="0"/>
              <a:buChar char="•"/>
            </a:pPr>
            <a:r>
              <a:rPr lang="en-US" sz="900" baseline="0">
                <a:solidFill>
                  <a:schemeClr val="tx1"/>
                </a:solidFill>
                <a:effectLst/>
                <a:ea typeface="Times New Roman"/>
              </a:rPr>
              <a:t>The same respondent could have selected multiple responses to the questions about unwanted behaviors and the relationship to the perpetrator. For example, a respondent could have selected that the perpetrator caught them off guard and threatened to spread rumors.</a:t>
            </a:r>
          </a:p>
        </xdr:txBody>
      </xdr:sp>
      <xdr:grpSp>
        <xdr:nvGrpSpPr>
          <xdr:cNvPr id="60" name="Group 59"/>
          <xdr:cNvGrpSpPr/>
        </xdr:nvGrpSpPr>
        <xdr:grpSpPr bwMode="gray">
          <a:xfrm>
            <a:off x="13233049" y="5383906"/>
            <a:ext cx="258472" cy="187824"/>
            <a:chOff x="3003586" y="2661522"/>
            <a:chExt cx="271672" cy="181522"/>
          </a:xfrm>
        </xdr:grpSpPr>
        <xdr:sp macro="" textlink="">
          <xdr:nvSpPr>
            <xdr:cNvPr id="61" name="Rectangle 60"/>
            <xdr:cNvSpPr/>
          </xdr:nvSpPr>
          <xdr:spPr bwMode="gray">
            <a:xfrm>
              <a:off x="3003586" y="2661522"/>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62" name="Round Same Side Corner Rectangle 61"/>
            <xdr:cNvSpPr/>
          </xdr:nvSpPr>
          <xdr:spPr bwMode="gray">
            <a:xfrm rot="10800000">
              <a:off x="3003586" y="2661522"/>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63" name="Freeform 62"/>
            <xdr:cNvSpPr>
              <a:spLocks noEditPoints="1"/>
            </xdr:cNvSpPr>
          </xdr:nvSpPr>
          <xdr:spPr bwMode="gray">
            <a:xfrm>
              <a:off x="3063140" y="2687023"/>
              <a:ext cx="94663" cy="130521"/>
            </a:xfrm>
            <a:custGeom>
              <a:avLst/>
              <a:gdLst>
                <a:gd name="T0" fmla="*/ 1513 w 2373"/>
                <a:gd name="T1" fmla="*/ 3368 h 3368"/>
                <a:gd name="T2" fmla="*/ 1182 w 2373"/>
                <a:gd name="T3" fmla="*/ 0 h 3368"/>
                <a:gd name="T4" fmla="*/ 1441 w 2373"/>
                <a:gd name="T5" fmla="*/ 18 h 3368"/>
                <a:gd name="T6" fmla="*/ 1672 w 2373"/>
                <a:gd name="T7" fmla="*/ 71 h 3368"/>
                <a:gd name="T8" fmla="*/ 1876 w 2373"/>
                <a:gd name="T9" fmla="*/ 162 h 3368"/>
                <a:gd name="T10" fmla="*/ 2051 w 2373"/>
                <a:gd name="T11" fmla="*/ 288 h 3368"/>
                <a:gd name="T12" fmla="*/ 2202 w 2373"/>
                <a:gd name="T13" fmla="*/ 452 h 3368"/>
                <a:gd name="T14" fmla="*/ 2307 w 2373"/>
                <a:gd name="T15" fmla="*/ 630 h 3368"/>
                <a:gd name="T16" fmla="*/ 2362 w 2373"/>
                <a:gd name="T17" fmla="*/ 822 h 3368"/>
                <a:gd name="T18" fmla="*/ 2369 w 2373"/>
                <a:gd name="T19" fmla="*/ 1028 h 3368"/>
                <a:gd name="T20" fmla="*/ 2320 w 2373"/>
                <a:gd name="T21" fmla="*/ 1229 h 3368"/>
                <a:gd name="T22" fmla="*/ 2231 w 2373"/>
                <a:gd name="T23" fmla="*/ 1393 h 3368"/>
                <a:gd name="T24" fmla="*/ 2133 w 2373"/>
                <a:gd name="T25" fmla="*/ 1513 h 3368"/>
                <a:gd name="T26" fmla="*/ 1995 w 2373"/>
                <a:gd name="T27" fmla="*/ 1653 h 3368"/>
                <a:gd name="T28" fmla="*/ 1817 w 2373"/>
                <a:gd name="T29" fmla="*/ 1814 h 3368"/>
                <a:gd name="T30" fmla="*/ 1657 w 2373"/>
                <a:gd name="T31" fmla="*/ 1951 h 3368"/>
                <a:gd name="T32" fmla="*/ 1557 w 2373"/>
                <a:gd name="T33" fmla="*/ 2057 h 3368"/>
                <a:gd name="T34" fmla="*/ 1499 w 2373"/>
                <a:gd name="T35" fmla="*/ 2142 h 3368"/>
                <a:gd name="T36" fmla="*/ 1470 w 2373"/>
                <a:gd name="T37" fmla="*/ 2241 h 3368"/>
                <a:gd name="T38" fmla="*/ 1456 w 2373"/>
                <a:gd name="T39" fmla="*/ 2386 h 3368"/>
                <a:gd name="T40" fmla="*/ 880 w 2373"/>
                <a:gd name="T41" fmla="*/ 2509 h 3368"/>
                <a:gd name="T42" fmla="*/ 878 w 2373"/>
                <a:gd name="T43" fmla="*/ 2393 h 3368"/>
                <a:gd name="T44" fmla="*/ 880 w 2373"/>
                <a:gd name="T45" fmla="*/ 2277 h 3368"/>
                <a:gd name="T46" fmla="*/ 908 w 2373"/>
                <a:gd name="T47" fmla="*/ 2067 h 3368"/>
                <a:gd name="T48" fmla="*/ 970 w 2373"/>
                <a:gd name="T49" fmla="*/ 1892 h 3368"/>
                <a:gd name="T50" fmla="*/ 1066 w 2373"/>
                <a:gd name="T51" fmla="*/ 1749 h 3368"/>
                <a:gd name="T52" fmla="*/ 1213 w 2373"/>
                <a:gd name="T53" fmla="*/ 1593 h 3368"/>
                <a:gd name="T54" fmla="*/ 1393 w 2373"/>
                <a:gd name="T55" fmla="*/ 1439 h 3368"/>
                <a:gd name="T56" fmla="*/ 1526 w 2373"/>
                <a:gd name="T57" fmla="*/ 1326 h 3368"/>
                <a:gd name="T58" fmla="*/ 1619 w 2373"/>
                <a:gd name="T59" fmla="*/ 1241 h 3368"/>
                <a:gd name="T60" fmla="*/ 1671 w 2373"/>
                <a:gd name="T61" fmla="*/ 1185 h 3368"/>
                <a:gd name="T62" fmla="*/ 1734 w 2373"/>
                <a:gd name="T63" fmla="*/ 1068 h 3368"/>
                <a:gd name="T64" fmla="*/ 1755 w 2373"/>
                <a:gd name="T65" fmla="*/ 939 h 3368"/>
                <a:gd name="T66" fmla="*/ 1734 w 2373"/>
                <a:gd name="T67" fmla="*/ 807 h 3368"/>
                <a:gd name="T68" fmla="*/ 1672 w 2373"/>
                <a:gd name="T69" fmla="*/ 690 h 3368"/>
                <a:gd name="T70" fmla="*/ 1569 w 2373"/>
                <a:gd name="T71" fmla="*/ 589 h 3368"/>
                <a:gd name="T72" fmla="*/ 1434 w 2373"/>
                <a:gd name="T73" fmla="*/ 519 h 3368"/>
                <a:gd name="T74" fmla="*/ 1270 w 2373"/>
                <a:gd name="T75" fmla="*/ 489 h 3368"/>
                <a:gd name="T76" fmla="*/ 1093 w 2373"/>
                <a:gd name="T77" fmla="*/ 495 h 3368"/>
                <a:gd name="T78" fmla="*/ 938 w 2373"/>
                <a:gd name="T79" fmla="*/ 541 h 3368"/>
                <a:gd name="T80" fmla="*/ 806 w 2373"/>
                <a:gd name="T81" fmla="*/ 626 h 3368"/>
                <a:gd name="T82" fmla="*/ 698 w 2373"/>
                <a:gd name="T83" fmla="*/ 750 h 3368"/>
                <a:gd name="T84" fmla="*/ 619 w 2373"/>
                <a:gd name="T85" fmla="*/ 915 h 3368"/>
                <a:gd name="T86" fmla="*/ 0 w 2373"/>
                <a:gd name="T87" fmla="*/ 976 h 3368"/>
                <a:gd name="T88" fmla="*/ 35 w 2373"/>
                <a:gd name="T89" fmla="*/ 762 h 3368"/>
                <a:gd name="T90" fmla="*/ 115 w 2373"/>
                <a:gd name="T91" fmla="*/ 568 h 3368"/>
                <a:gd name="T92" fmla="*/ 238 w 2373"/>
                <a:gd name="T93" fmla="*/ 392 h 3368"/>
                <a:gd name="T94" fmla="*/ 404 w 2373"/>
                <a:gd name="T95" fmla="*/ 235 h 3368"/>
                <a:gd name="T96" fmla="*/ 602 w 2373"/>
                <a:gd name="T97" fmla="*/ 115 h 3368"/>
                <a:gd name="T98" fmla="*/ 831 w 2373"/>
                <a:gd name="T99" fmla="*/ 38 h 3368"/>
                <a:gd name="T100" fmla="*/ 1089 w 2373"/>
                <a:gd name="T101" fmla="*/ 2 h 3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373" h="3368">
                  <a:moveTo>
                    <a:pt x="880" y="2729"/>
                  </a:moveTo>
                  <a:lnTo>
                    <a:pt x="1513" y="2729"/>
                  </a:lnTo>
                  <a:lnTo>
                    <a:pt x="1513" y="3368"/>
                  </a:lnTo>
                  <a:lnTo>
                    <a:pt x="880" y="3368"/>
                  </a:lnTo>
                  <a:lnTo>
                    <a:pt x="880" y="2729"/>
                  </a:lnTo>
                  <a:close/>
                  <a:moveTo>
                    <a:pt x="1182" y="0"/>
                  </a:moveTo>
                  <a:lnTo>
                    <a:pt x="1271" y="2"/>
                  </a:lnTo>
                  <a:lnTo>
                    <a:pt x="1357" y="8"/>
                  </a:lnTo>
                  <a:lnTo>
                    <a:pt x="1441" y="18"/>
                  </a:lnTo>
                  <a:lnTo>
                    <a:pt x="1521" y="32"/>
                  </a:lnTo>
                  <a:lnTo>
                    <a:pt x="1598" y="50"/>
                  </a:lnTo>
                  <a:lnTo>
                    <a:pt x="1672" y="71"/>
                  </a:lnTo>
                  <a:lnTo>
                    <a:pt x="1743" y="98"/>
                  </a:lnTo>
                  <a:lnTo>
                    <a:pt x="1811" y="128"/>
                  </a:lnTo>
                  <a:lnTo>
                    <a:pt x="1876" y="162"/>
                  </a:lnTo>
                  <a:lnTo>
                    <a:pt x="1936" y="200"/>
                  </a:lnTo>
                  <a:lnTo>
                    <a:pt x="1995" y="242"/>
                  </a:lnTo>
                  <a:lnTo>
                    <a:pt x="2051" y="288"/>
                  </a:lnTo>
                  <a:lnTo>
                    <a:pt x="2106" y="341"/>
                  </a:lnTo>
                  <a:lnTo>
                    <a:pt x="2157" y="395"/>
                  </a:lnTo>
                  <a:lnTo>
                    <a:pt x="2202" y="452"/>
                  </a:lnTo>
                  <a:lnTo>
                    <a:pt x="2242" y="509"/>
                  </a:lnTo>
                  <a:lnTo>
                    <a:pt x="2277" y="568"/>
                  </a:lnTo>
                  <a:lnTo>
                    <a:pt x="2307" y="630"/>
                  </a:lnTo>
                  <a:lnTo>
                    <a:pt x="2330" y="692"/>
                  </a:lnTo>
                  <a:lnTo>
                    <a:pt x="2349" y="756"/>
                  </a:lnTo>
                  <a:lnTo>
                    <a:pt x="2362" y="822"/>
                  </a:lnTo>
                  <a:lnTo>
                    <a:pt x="2370" y="889"/>
                  </a:lnTo>
                  <a:lnTo>
                    <a:pt x="2373" y="957"/>
                  </a:lnTo>
                  <a:lnTo>
                    <a:pt x="2369" y="1028"/>
                  </a:lnTo>
                  <a:lnTo>
                    <a:pt x="2359" y="1096"/>
                  </a:lnTo>
                  <a:lnTo>
                    <a:pt x="2343" y="1163"/>
                  </a:lnTo>
                  <a:lnTo>
                    <a:pt x="2320" y="1229"/>
                  </a:lnTo>
                  <a:lnTo>
                    <a:pt x="2291" y="1294"/>
                  </a:lnTo>
                  <a:lnTo>
                    <a:pt x="2254" y="1357"/>
                  </a:lnTo>
                  <a:lnTo>
                    <a:pt x="2231" y="1393"/>
                  </a:lnTo>
                  <a:lnTo>
                    <a:pt x="2202" y="1431"/>
                  </a:lnTo>
                  <a:lnTo>
                    <a:pt x="2170" y="1471"/>
                  </a:lnTo>
                  <a:lnTo>
                    <a:pt x="2133" y="1513"/>
                  </a:lnTo>
                  <a:lnTo>
                    <a:pt x="2091" y="1557"/>
                  </a:lnTo>
                  <a:lnTo>
                    <a:pt x="2046" y="1604"/>
                  </a:lnTo>
                  <a:lnTo>
                    <a:pt x="1995" y="1653"/>
                  </a:lnTo>
                  <a:lnTo>
                    <a:pt x="1939" y="1704"/>
                  </a:lnTo>
                  <a:lnTo>
                    <a:pt x="1881" y="1757"/>
                  </a:lnTo>
                  <a:lnTo>
                    <a:pt x="1817" y="1814"/>
                  </a:lnTo>
                  <a:lnTo>
                    <a:pt x="1748" y="1872"/>
                  </a:lnTo>
                  <a:lnTo>
                    <a:pt x="1700" y="1913"/>
                  </a:lnTo>
                  <a:lnTo>
                    <a:pt x="1657" y="1951"/>
                  </a:lnTo>
                  <a:lnTo>
                    <a:pt x="1619" y="1988"/>
                  </a:lnTo>
                  <a:lnTo>
                    <a:pt x="1585" y="2024"/>
                  </a:lnTo>
                  <a:lnTo>
                    <a:pt x="1557" y="2057"/>
                  </a:lnTo>
                  <a:lnTo>
                    <a:pt x="1532" y="2087"/>
                  </a:lnTo>
                  <a:lnTo>
                    <a:pt x="1513" y="2116"/>
                  </a:lnTo>
                  <a:lnTo>
                    <a:pt x="1499" y="2142"/>
                  </a:lnTo>
                  <a:lnTo>
                    <a:pt x="1488" y="2170"/>
                  </a:lnTo>
                  <a:lnTo>
                    <a:pt x="1478" y="2203"/>
                  </a:lnTo>
                  <a:lnTo>
                    <a:pt x="1470" y="2241"/>
                  </a:lnTo>
                  <a:lnTo>
                    <a:pt x="1464" y="2285"/>
                  </a:lnTo>
                  <a:lnTo>
                    <a:pt x="1459" y="2333"/>
                  </a:lnTo>
                  <a:lnTo>
                    <a:pt x="1456" y="2386"/>
                  </a:lnTo>
                  <a:lnTo>
                    <a:pt x="1454" y="2445"/>
                  </a:lnTo>
                  <a:lnTo>
                    <a:pt x="1455" y="2509"/>
                  </a:lnTo>
                  <a:lnTo>
                    <a:pt x="880" y="2509"/>
                  </a:lnTo>
                  <a:lnTo>
                    <a:pt x="879" y="2463"/>
                  </a:lnTo>
                  <a:lnTo>
                    <a:pt x="879" y="2424"/>
                  </a:lnTo>
                  <a:lnTo>
                    <a:pt x="878" y="2393"/>
                  </a:lnTo>
                  <a:lnTo>
                    <a:pt x="878" y="2371"/>
                  </a:lnTo>
                  <a:lnTo>
                    <a:pt x="878" y="2356"/>
                  </a:lnTo>
                  <a:lnTo>
                    <a:pt x="880" y="2277"/>
                  </a:lnTo>
                  <a:lnTo>
                    <a:pt x="886" y="2203"/>
                  </a:lnTo>
                  <a:lnTo>
                    <a:pt x="895" y="2133"/>
                  </a:lnTo>
                  <a:lnTo>
                    <a:pt x="908" y="2067"/>
                  </a:lnTo>
                  <a:lnTo>
                    <a:pt x="925" y="2004"/>
                  </a:lnTo>
                  <a:lnTo>
                    <a:pt x="945" y="1946"/>
                  </a:lnTo>
                  <a:lnTo>
                    <a:pt x="970" y="1892"/>
                  </a:lnTo>
                  <a:lnTo>
                    <a:pt x="996" y="1846"/>
                  </a:lnTo>
                  <a:lnTo>
                    <a:pt x="1028" y="1798"/>
                  </a:lnTo>
                  <a:lnTo>
                    <a:pt x="1066" y="1749"/>
                  </a:lnTo>
                  <a:lnTo>
                    <a:pt x="1108" y="1698"/>
                  </a:lnTo>
                  <a:lnTo>
                    <a:pt x="1158" y="1647"/>
                  </a:lnTo>
                  <a:lnTo>
                    <a:pt x="1213" y="1593"/>
                  </a:lnTo>
                  <a:lnTo>
                    <a:pt x="1273" y="1539"/>
                  </a:lnTo>
                  <a:lnTo>
                    <a:pt x="1340" y="1483"/>
                  </a:lnTo>
                  <a:lnTo>
                    <a:pt x="1393" y="1439"/>
                  </a:lnTo>
                  <a:lnTo>
                    <a:pt x="1442" y="1398"/>
                  </a:lnTo>
                  <a:lnTo>
                    <a:pt x="1486" y="1360"/>
                  </a:lnTo>
                  <a:lnTo>
                    <a:pt x="1526" y="1326"/>
                  </a:lnTo>
                  <a:lnTo>
                    <a:pt x="1562" y="1294"/>
                  </a:lnTo>
                  <a:lnTo>
                    <a:pt x="1592" y="1267"/>
                  </a:lnTo>
                  <a:lnTo>
                    <a:pt x="1619" y="1241"/>
                  </a:lnTo>
                  <a:lnTo>
                    <a:pt x="1641" y="1220"/>
                  </a:lnTo>
                  <a:lnTo>
                    <a:pt x="1659" y="1200"/>
                  </a:lnTo>
                  <a:lnTo>
                    <a:pt x="1671" y="1185"/>
                  </a:lnTo>
                  <a:lnTo>
                    <a:pt x="1697" y="1147"/>
                  </a:lnTo>
                  <a:lnTo>
                    <a:pt x="1718" y="1108"/>
                  </a:lnTo>
                  <a:lnTo>
                    <a:pt x="1734" y="1068"/>
                  </a:lnTo>
                  <a:lnTo>
                    <a:pt x="1746" y="1026"/>
                  </a:lnTo>
                  <a:lnTo>
                    <a:pt x="1753" y="983"/>
                  </a:lnTo>
                  <a:lnTo>
                    <a:pt x="1755" y="939"/>
                  </a:lnTo>
                  <a:lnTo>
                    <a:pt x="1753" y="893"/>
                  </a:lnTo>
                  <a:lnTo>
                    <a:pt x="1746" y="849"/>
                  </a:lnTo>
                  <a:lnTo>
                    <a:pt x="1734" y="807"/>
                  </a:lnTo>
                  <a:lnTo>
                    <a:pt x="1718" y="766"/>
                  </a:lnTo>
                  <a:lnTo>
                    <a:pt x="1697" y="727"/>
                  </a:lnTo>
                  <a:lnTo>
                    <a:pt x="1672" y="690"/>
                  </a:lnTo>
                  <a:lnTo>
                    <a:pt x="1642" y="654"/>
                  </a:lnTo>
                  <a:lnTo>
                    <a:pt x="1607" y="619"/>
                  </a:lnTo>
                  <a:lnTo>
                    <a:pt x="1569" y="589"/>
                  </a:lnTo>
                  <a:lnTo>
                    <a:pt x="1527" y="561"/>
                  </a:lnTo>
                  <a:lnTo>
                    <a:pt x="1482" y="539"/>
                  </a:lnTo>
                  <a:lnTo>
                    <a:pt x="1434" y="519"/>
                  </a:lnTo>
                  <a:lnTo>
                    <a:pt x="1383" y="505"/>
                  </a:lnTo>
                  <a:lnTo>
                    <a:pt x="1328" y="495"/>
                  </a:lnTo>
                  <a:lnTo>
                    <a:pt x="1270" y="489"/>
                  </a:lnTo>
                  <a:lnTo>
                    <a:pt x="1210" y="487"/>
                  </a:lnTo>
                  <a:lnTo>
                    <a:pt x="1150" y="489"/>
                  </a:lnTo>
                  <a:lnTo>
                    <a:pt x="1093" y="495"/>
                  </a:lnTo>
                  <a:lnTo>
                    <a:pt x="1039" y="506"/>
                  </a:lnTo>
                  <a:lnTo>
                    <a:pt x="988" y="522"/>
                  </a:lnTo>
                  <a:lnTo>
                    <a:pt x="938" y="541"/>
                  </a:lnTo>
                  <a:lnTo>
                    <a:pt x="892" y="564"/>
                  </a:lnTo>
                  <a:lnTo>
                    <a:pt x="847" y="593"/>
                  </a:lnTo>
                  <a:lnTo>
                    <a:pt x="806" y="626"/>
                  </a:lnTo>
                  <a:lnTo>
                    <a:pt x="766" y="662"/>
                  </a:lnTo>
                  <a:lnTo>
                    <a:pt x="731" y="704"/>
                  </a:lnTo>
                  <a:lnTo>
                    <a:pt x="698" y="750"/>
                  </a:lnTo>
                  <a:lnTo>
                    <a:pt x="668" y="800"/>
                  </a:lnTo>
                  <a:lnTo>
                    <a:pt x="642" y="855"/>
                  </a:lnTo>
                  <a:lnTo>
                    <a:pt x="619" y="915"/>
                  </a:lnTo>
                  <a:lnTo>
                    <a:pt x="599" y="980"/>
                  </a:lnTo>
                  <a:lnTo>
                    <a:pt x="582" y="1048"/>
                  </a:lnTo>
                  <a:lnTo>
                    <a:pt x="0" y="976"/>
                  </a:lnTo>
                  <a:lnTo>
                    <a:pt x="7" y="902"/>
                  </a:lnTo>
                  <a:lnTo>
                    <a:pt x="19" y="832"/>
                  </a:lnTo>
                  <a:lnTo>
                    <a:pt x="35" y="762"/>
                  </a:lnTo>
                  <a:lnTo>
                    <a:pt x="58" y="696"/>
                  </a:lnTo>
                  <a:lnTo>
                    <a:pt x="84" y="631"/>
                  </a:lnTo>
                  <a:lnTo>
                    <a:pt x="115" y="568"/>
                  </a:lnTo>
                  <a:lnTo>
                    <a:pt x="151" y="507"/>
                  </a:lnTo>
                  <a:lnTo>
                    <a:pt x="192" y="448"/>
                  </a:lnTo>
                  <a:lnTo>
                    <a:pt x="238" y="392"/>
                  </a:lnTo>
                  <a:lnTo>
                    <a:pt x="288" y="337"/>
                  </a:lnTo>
                  <a:lnTo>
                    <a:pt x="344" y="285"/>
                  </a:lnTo>
                  <a:lnTo>
                    <a:pt x="404" y="235"/>
                  </a:lnTo>
                  <a:lnTo>
                    <a:pt x="467" y="190"/>
                  </a:lnTo>
                  <a:lnTo>
                    <a:pt x="533" y="150"/>
                  </a:lnTo>
                  <a:lnTo>
                    <a:pt x="602" y="115"/>
                  </a:lnTo>
                  <a:lnTo>
                    <a:pt x="675" y="85"/>
                  </a:lnTo>
                  <a:lnTo>
                    <a:pt x="752" y="59"/>
                  </a:lnTo>
                  <a:lnTo>
                    <a:pt x="831" y="38"/>
                  </a:lnTo>
                  <a:lnTo>
                    <a:pt x="914" y="21"/>
                  </a:lnTo>
                  <a:lnTo>
                    <a:pt x="1000" y="9"/>
                  </a:lnTo>
                  <a:lnTo>
                    <a:pt x="1089" y="2"/>
                  </a:lnTo>
                  <a:lnTo>
                    <a:pt x="1182" y="0"/>
                  </a:lnTo>
                  <a:close/>
                </a:path>
              </a:pathLst>
            </a:custGeom>
            <a:solidFill>
              <a:schemeClr val="bg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endParaRPr lang="en-US"/>
            </a:p>
          </xdr:txBody>
        </xdr:sp>
      </xdr:grpSp>
    </xdr:grpSp>
    <xdr:clientData/>
  </xdr:twoCellAnchor>
  <xdr:twoCellAnchor>
    <xdr:from>
      <xdr:col>0</xdr:col>
      <xdr:colOff>0</xdr:colOff>
      <xdr:row>2</xdr:row>
      <xdr:rowOff>0</xdr:rowOff>
    </xdr:from>
    <xdr:to>
      <xdr:col>1</xdr:col>
      <xdr:colOff>33061</xdr:colOff>
      <xdr:row>25</xdr:row>
      <xdr:rowOff>116354</xdr:rowOff>
    </xdr:to>
    <xdr:grpSp>
      <xdr:nvGrpSpPr>
        <xdr:cNvPr id="23" name="Group 22"/>
        <xdr:cNvGrpSpPr/>
      </xdr:nvGrpSpPr>
      <xdr:grpSpPr>
        <a:xfrm>
          <a:off x="0" y="1047750"/>
          <a:ext cx="1842811" cy="5619687"/>
          <a:chOff x="0" y="1053548"/>
          <a:chExt cx="1839001" cy="5228104"/>
        </a:xfrm>
      </xdr:grpSpPr>
      <xdr:grpSp>
        <xdr:nvGrpSpPr>
          <xdr:cNvPr id="25" name="Group 24"/>
          <xdr:cNvGrpSpPr/>
        </xdr:nvGrpSpPr>
        <xdr:grpSpPr>
          <a:xfrm>
            <a:off x="0" y="1053548"/>
            <a:ext cx="1839001" cy="4920136"/>
            <a:chOff x="0" y="1052763"/>
            <a:chExt cx="1784684" cy="5060111"/>
          </a:xfrm>
        </xdr:grpSpPr>
        <xdr:sp macro="" textlink="">
          <xdr:nvSpPr>
            <xdr:cNvPr id="27" name="TextBox 26"/>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28" name="TextBox 27">
              <a:hlinkClick xmlns:r="http://schemas.openxmlformats.org/officeDocument/2006/relationships" r:id="rId5"/>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29" name="TextBox 28">
              <a:hlinkClick xmlns:r="http://schemas.openxmlformats.org/officeDocument/2006/relationships" r:id="rId6"/>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30" name="TextBox 29">
              <a:hlinkClick xmlns:r="http://schemas.openxmlformats.org/officeDocument/2006/relationships" r:id="rId7"/>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31" name="TextBox 30">
              <a:hlinkClick xmlns:r="http://schemas.openxmlformats.org/officeDocument/2006/relationships" r:id="rId8"/>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32" name="TextBox 31">
              <a:hlinkClick xmlns:r="http://schemas.openxmlformats.org/officeDocument/2006/relationships" r:id="rId9"/>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33" name="TextBox 32">
              <a:hlinkClick xmlns:r="http://schemas.openxmlformats.org/officeDocument/2006/relationships" r:id="rId10"/>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34" name="TextBox 33">
              <a:hlinkClick xmlns:r="http://schemas.openxmlformats.org/officeDocument/2006/relationships" r:id="rId11"/>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37" name="TextBox 36">
              <a:hlinkClick xmlns:r="http://schemas.openxmlformats.org/officeDocument/2006/relationships" r:id="rId12"/>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43" name="TextBox 42">
              <a:hlinkClick xmlns:r="http://schemas.openxmlformats.org/officeDocument/2006/relationships" r:id="rId13"/>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44" name="TextBox 43">
              <a:hlinkClick xmlns:r="http://schemas.openxmlformats.org/officeDocument/2006/relationships" r:id="rId14"/>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45" name="TextBox 44">
              <a:hlinkClick xmlns:r="http://schemas.openxmlformats.org/officeDocument/2006/relationships" r:id="rId15"/>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46" name="TextBox 45">
              <a:hlinkClick xmlns:r="http://schemas.openxmlformats.org/officeDocument/2006/relationships" r:id="rId16"/>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sp macro="" textlink="">
        <xdr:nvSpPr>
          <xdr:cNvPr id="26" name="TextBox 25">
            <a:hlinkClick xmlns:r="http://schemas.openxmlformats.org/officeDocument/2006/relationships" r:id="rId17"/>
          </xdr:cNvPr>
          <xdr:cNvSpPr txBox="1"/>
        </xdr:nvSpPr>
        <xdr:spPr bwMode="gray">
          <a:xfrm>
            <a:off x="0" y="6008326"/>
            <a:ext cx="1839001" cy="27332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grpSp>
    <xdr:clientData/>
  </xdr:twoCellAnchor>
  <xdr:twoCellAnchor>
    <xdr:from>
      <xdr:col>14</xdr:col>
      <xdr:colOff>0</xdr:colOff>
      <xdr:row>29</xdr:row>
      <xdr:rowOff>137581</xdr:rowOff>
    </xdr:from>
    <xdr:to>
      <xdr:col>15</xdr:col>
      <xdr:colOff>0</xdr:colOff>
      <xdr:row>31</xdr:row>
      <xdr:rowOff>31747</xdr:rowOff>
    </xdr:to>
    <xdr:grpSp>
      <xdr:nvGrpSpPr>
        <xdr:cNvPr id="50" name="Group 49"/>
        <xdr:cNvGrpSpPr/>
      </xdr:nvGrpSpPr>
      <xdr:grpSpPr>
        <a:xfrm>
          <a:off x="10974917" y="7905748"/>
          <a:ext cx="2476500" cy="296332"/>
          <a:chOff x="11250083" y="7577666"/>
          <a:chExt cx="2476500" cy="296333"/>
        </a:xfrm>
      </xdr:grpSpPr>
      <xdr:sp macro="" textlink="">
        <xdr:nvSpPr>
          <xdr:cNvPr id="51" name="TextBox 50">
            <a:hlinkClick xmlns:r="http://schemas.openxmlformats.org/officeDocument/2006/relationships" r:id="rId10"/>
          </xdr:cNvPr>
          <xdr:cNvSpPr txBox="1"/>
        </xdr:nvSpPr>
        <xdr:spPr bwMode="gray">
          <a:xfrm>
            <a:off x="1255183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NEXT &gt;&gt;</a:t>
            </a:r>
          </a:p>
        </xdr:txBody>
      </xdr:sp>
      <xdr:sp macro="" textlink="">
        <xdr:nvSpPr>
          <xdr:cNvPr id="53" name="TextBox 52">
            <a:hlinkClick xmlns:r="http://schemas.openxmlformats.org/officeDocument/2006/relationships" r:id="rId8"/>
          </xdr:cNvPr>
          <xdr:cNvSpPr txBox="1"/>
        </xdr:nvSpPr>
        <xdr:spPr bwMode="gray">
          <a:xfrm>
            <a:off x="1125008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&lt;&lt; PREVIOUS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1562100</xdr:colOff>
      <xdr:row>0</xdr:row>
      <xdr:rowOff>681990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8750" cy="548640"/>
        </a:xfrm>
        <a:prstGeom prst="rect">
          <a:avLst/>
        </a:prstGeom>
      </xdr:spPr>
    </xdr:pic>
    <xdr:clientData/>
  </xdr:twoCellAnchor>
  <xdr:twoCellAnchor>
    <xdr:from>
      <xdr:col>2</xdr:col>
      <xdr:colOff>5784</xdr:colOff>
      <xdr:row>3</xdr:row>
      <xdr:rowOff>3450</xdr:rowOff>
    </xdr:from>
    <xdr:to>
      <xdr:col>4</xdr:col>
      <xdr:colOff>1038496</xdr:colOff>
      <xdr:row>14</xdr:row>
      <xdr:rowOff>52917</xdr:rowOff>
    </xdr:to>
    <xdr:sp macro="" textlink="">
      <xdr:nvSpPr>
        <xdr:cNvPr id="12" name="Line Callout 2 (No Border) 86"/>
        <xdr:cNvSpPr/>
      </xdr:nvSpPr>
      <xdr:spPr bwMode="gray">
        <a:xfrm>
          <a:off x="2101284" y="1241700"/>
          <a:ext cx="2514379" cy="3362050"/>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 </a:t>
          </a:r>
          <a:endParaRPr lang="en-US" sz="1200">
            <a:solidFill>
              <a:srgbClr val="7030A0"/>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Respondents</a:t>
          </a:r>
          <a:r>
            <a:rPr lang="en-US" sz="900" baseline="0">
              <a:solidFill>
                <a:schemeClr val="tx1"/>
              </a:solidFill>
              <a:effectLst/>
              <a:ea typeface="Times New Roman"/>
            </a:rPr>
            <a:t> who experienced unwanted sexual contact most commonly told a</a:t>
          </a:r>
          <a:r>
            <a:rPr lang="en-US" sz="900">
              <a:solidFill>
                <a:schemeClr val="tx1"/>
              </a:solidFill>
              <a:effectLst/>
              <a:ea typeface="Times New Roman"/>
            </a:rPr>
            <a:t> roommate,</a:t>
          </a:r>
          <a:r>
            <a:rPr lang="en-US" sz="900" baseline="0">
              <a:solidFill>
                <a:schemeClr val="tx1"/>
              </a:solidFill>
              <a:effectLst/>
              <a:ea typeface="Times New Roman"/>
            </a:rPr>
            <a:t> friend, or classmate about the incident.</a:t>
          </a:r>
          <a:endParaRPr lang="en-US" sz="900">
            <a:solidFill>
              <a:schemeClr val="tx1"/>
            </a:solidFill>
            <a:effectLst/>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Most</a:t>
          </a:r>
          <a:r>
            <a:rPr lang="en-US" sz="900" baseline="0">
              <a:solidFill>
                <a:schemeClr val="tx1"/>
              </a:solidFill>
              <a:effectLst/>
              <a:ea typeface="Times New Roman"/>
            </a:rPr>
            <a:t> r</a:t>
          </a:r>
          <a:r>
            <a:rPr lang="en-US" sz="900">
              <a:solidFill>
                <a:schemeClr val="tx1"/>
              </a:solidFill>
              <a:effectLst/>
              <a:ea typeface="Times New Roman"/>
            </a:rPr>
            <a:t>espondents</a:t>
          </a:r>
          <a:r>
            <a:rPr lang="en-US" sz="900" baseline="0">
              <a:solidFill>
                <a:schemeClr val="tx1"/>
              </a:solidFill>
              <a:effectLst/>
              <a:ea typeface="Times New Roman"/>
            </a:rPr>
            <a:t> received a positive response from the individuals they told.</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Common concerns respondents who experienced unwanted sexual contact had about sharing their experience include not thinking the incident was serious enough to report and lack of proof that the incident happened.</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Ninety percent of respondents did not report the incident to the school.</a:t>
          </a:r>
        </a:p>
      </xdr:txBody>
    </xdr:sp>
    <xdr:clientData/>
  </xdr:twoCellAnchor>
  <xdr:twoCellAnchor>
    <xdr:from>
      <xdr:col>5</xdr:col>
      <xdr:colOff>98623</xdr:colOff>
      <xdr:row>11</xdr:row>
      <xdr:rowOff>180473</xdr:rowOff>
    </xdr:from>
    <xdr:to>
      <xdr:col>11</xdr:col>
      <xdr:colOff>2054666</xdr:colOff>
      <xdr:row>28</xdr:row>
      <xdr:rowOff>150394</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55411</xdr:colOff>
      <xdr:row>4</xdr:row>
      <xdr:rowOff>19621</xdr:rowOff>
    </xdr:from>
    <xdr:to>
      <xdr:col>5</xdr:col>
      <xdr:colOff>421171</xdr:colOff>
      <xdr:row>5</xdr:row>
      <xdr:rowOff>157675</xdr:rowOff>
    </xdr:to>
    <xdr:pic>
      <xdr:nvPicPr>
        <xdr:cNvPr id="30" name="Picture 29" descr="L:\Public\Share\ABC Templates and Resources\EAB Templates and Resources\EAB Art Icons Logos\EAB Icons\Group.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07885" y="1463410"/>
          <a:ext cx="365760" cy="338582"/>
        </a:xfrm>
        <a:prstGeom prst="rect">
          <a:avLst/>
        </a:prstGeom>
        <a:noFill/>
        <a:ln>
          <a:noFill/>
        </a:ln>
      </xdr:spPr>
    </xdr:pic>
    <xdr:clientData/>
  </xdr:twoCellAnchor>
  <xdr:twoCellAnchor editAs="oneCell">
    <xdr:from>
      <xdr:col>10</xdr:col>
      <xdr:colOff>27486</xdr:colOff>
      <xdr:row>4</xdr:row>
      <xdr:rowOff>58864</xdr:rowOff>
    </xdr:from>
    <xdr:to>
      <xdr:col>10</xdr:col>
      <xdr:colOff>393246</xdr:colOff>
      <xdr:row>5</xdr:row>
      <xdr:rowOff>118432</xdr:rowOff>
    </xdr:to>
    <xdr:pic>
      <xdr:nvPicPr>
        <xdr:cNvPr id="31" name="Picture 30" descr="L:\Public\Share\ABC Templates and Resources\EAB Templates and Resources\EAB Art Icons Logos\EAB Icons\Speech_bubbles.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01565" y="1502653"/>
          <a:ext cx="365760" cy="260096"/>
        </a:xfrm>
        <a:prstGeom prst="rect">
          <a:avLst/>
        </a:prstGeom>
        <a:noFill/>
        <a:ln>
          <a:noFill/>
        </a:ln>
      </xdr:spPr>
    </xdr:pic>
    <xdr:clientData/>
  </xdr:twoCellAnchor>
  <xdr:twoCellAnchor>
    <xdr:from>
      <xdr:col>11</xdr:col>
      <xdr:colOff>2081045</xdr:colOff>
      <xdr:row>12</xdr:row>
      <xdr:rowOff>170441</xdr:rowOff>
    </xdr:from>
    <xdr:to>
      <xdr:col>13</xdr:col>
      <xdr:colOff>637309</xdr:colOff>
      <xdr:row>21</xdr:row>
      <xdr:rowOff>318653</xdr:rowOff>
    </xdr:to>
    <xdr:sp macro="" textlink="">
      <xdr:nvSpPr>
        <xdr:cNvPr id="56" name="Line Callout 2 (No Border) 86"/>
        <xdr:cNvSpPr/>
      </xdr:nvSpPr>
      <xdr:spPr bwMode="gray">
        <a:xfrm>
          <a:off x="11793081" y="4132841"/>
          <a:ext cx="1922919" cy="1893885"/>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latin typeface="+mn-lt"/>
              <a:ea typeface="Times New Roman"/>
              <a:cs typeface="Times New Roman"/>
            </a:rPr>
            <a:t>Interpreting</a:t>
          </a:r>
          <a:r>
            <a:rPr lang="en-US" sz="900" b="1" kern="1200" baseline="0">
              <a:solidFill>
                <a:schemeClr val="tx1"/>
              </a:solidFill>
              <a:effectLst/>
              <a:latin typeface="+mn-lt"/>
              <a:ea typeface="Times New Roman"/>
              <a:cs typeface="Times New Roman"/>
            </a:rPr>
            <a:t> This Chart</a:t>
          </a:r>
          <a:endParaRPr lang="en-US" sz="1200" b="0" kern="0" baseline="0">
            <a:solidFill>
              <a:schemeClr val="tx1"/>
            </a:solidFill>
            <a:effectLst/>
            <a:latin typeface="Times New Roman"/>
            <a:ea typeface="Times New Roman"/>
            <a:cs typeface="+mn-cs"/>
          </a:endParaRPr>
        </a:p>
        <a:p>
          <a:pPr marL="0" marR="0">
            <a:spcAft>
              <a:spcPts val="1000"/>
            </a:spcAft>
          </a:pPr>
          <a:r>
            <a:rPr lang="en-US" sz="900" baseline="0">
              <a:solidFill>
                <a:schemeClr val="tx1"/>
              </a:solidFill>
              <a:effectLst/>
              <a:ea typeface="Times New Roman"/>
            </a:rPr>
            <a:t>The same respondent could have selected multiple thoughts and concerns. For example, a respondent could have selected they felt ashamed </a:t>
          </a:r>
          <a:r>
            <a:rPr lang="en-US" sz="900" b="1" baseline="0">
              <a:solidFill>
                <a:schemeClr val="tx1"/>
              </a:solidFill>
              <a:effectLst/>
              <a:ea typeface="Times New Roman"/>
            </a:rPr>
            <a:t>and</a:t>
          </a:r>
          <a:r>
            <a:rPr lang="en-US" sz="900" baseline="0">
              <a:solidFill>
                <a:schemeClr val="tx1"/>
              </a:solidFill>
              <a:effectLst/>
              <a:ea typeface="Times New Roman"/>
            </a:rPr>
            <a:t> wanted to forget the incident happened.</a:t>
          </a:r>
        </a:p>
      </xdr:txBody>
    </xdr:sp>
    <xdr:clientData/>
  </xdr:twoCellAnchor>
  <xdr:twoCellAnchor>
    <xdr:from>
      <xdr:col>13</xdr:col>
      <xdr:colOff>377555</xdr:colOff>
      <xdr:row>12</xdr:row>
      <xdr:rowOff>174795</xdr:rowOff>
    </xdr:from>
    <xdr:to>
      <xdr:col>13</xdr:col>
      <xdr:colOff>636027</xdr:colOff>
      <xdr:row>13</xdr:row>
      <xdr:rowOff>161536</xdr:rowOff>
    </xdr:to>
    <xdr:grpSp>
      <xdr:nvGrpSpPr>
        <xdr:cNvPr id="57" name="Group 56"/>
        <xdr:cNvGrpSpPr/>
      </xdr:nvGrpSpPr>
      <xdr:grpSpPr bwMode="gray">
        <a:xfrm>
          <a:off x="13405638" y="4323462"/>
          <a:ext cx="258472" cy="187824"/>
          <a:chOff x="3003586" y="2661522"/>
          <a:chExt cx="271672" cy="181522"/>
        </a:xfrm>
      </xdr:grpSpPr>
      <xdr:sp macro="" textlink="">
        <xdr:nvSpPr>
          <xdr:cNvPr id="58" name="Rectangle 57"/>
          <xdr:cNvSpPr/>
        </xdr:nvSpPr>
        <xdr:spPr bwMode="gray">
          <a:xfrm>
            <a:off x="3003586" y="2661522"/>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59" name="Round Same Side Corner Rectangle 58"/>
          <xdr:cNvSpPr/>
        </xdr:nvSpPr>
        <xdr:spPr bwMode="gray">
          <a:xfrm rot="10800000">
            <a:off x="3003586" y="2661522"/>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60" name="Freeform 59"/>
          <xdr:cNvSpPr>
            <a:spLocks noEditPoints="1"/>
          </xdr:cNvSpPr>
        </xdr:nvSpPr>
        <xdr:spPr bwMode="gray">
          <a:xfrm>
            <a:off x="3063140" y="2687023"/>
            <a:ext cx="94663" cy="130521"/>
          </a:xfrm>
          <a:custGeom>
            <a:avLst/>
            <a:gdLst>
              <a:gd name="T0" fmla="*/ 1513 w 2373"/>
              <a:gd name="T1" fmla="*/ 3368 h 3368"/>
              <a:gd name="T2" fmla="*/ 1182 w 2373"/>
              <a:gd name="T3" fmla="*/ 0 h 3368"/>
              <a:gd name="T4" fmla="*/ 1441 w 2373"/>
              <a:gd name="T5" fmla="*/ 18 h 3368"/>
              <a:gd name="T6" fmla="*/ 1672 w 2373"/>
              <a:gd name="T7" fmla="*/ 71 h 3368"/>
              <a:gd name="T8" fmla="*/ 1876 w 2373"/>
              <a:gd name="T9" fmla="*/ 162 h 3368"/>
              <a:gd name="T10" fmla="*/ 2051 w 2373"/>
              <a:gd name="T11" fmla="*/ 288 h 3368"/>
              <a:gd name="T12" fmla="*/ 2202 w 2373"/>
              <a:gd name="T13" fmla="*/ 452 h 3368"/>
              <a:gd name="T14" fmla="*/ 2307 w 2373"/>
              <a:gd name="T15" fmla="*/ 630 h 3368"/>
              <a:gd name="T16" fmla="*/ 2362 w 2373"/>
              <a:gd name="T17" fmla="*/ 822 h 3368"/>
              <a:gd name="T18" fmla="*/ 2369 w 2373"/>
              <a:gd name="T19" fmla="*/ 1028 h 3368"/>
              <a:gd name="T20" fmla="*/ 2320 w 2373"/>
              <a:gd name="T21" fmla="*/ 1229 h 3368"/>
              <a:gd name="T22" fmla="*/ 2231 w 2373"/>
              <a:gd name="T23" fmla="*/ 1393 h 3368"/>
              <a:gd name="T24" fmla="*/ 2133 w 2373"/>
              <a:gd name="T25" fmla="*/ 1513 h 3368"/>
              <a:gd name="T26" fmla="*/ 1995 w 2373"/>
              <a:gd name="T27" fmla="*/ 1653 h 3368"/>
              <a:gd name="T28" fmla="*/ 1817 w 2373"/>
              <a:gd name="T29" fmla="*/ 1814 h 3368"/>
              <a:gd name="T30" fmla="*/ 1657 w 2373"/>
              <a:gd name="T31" fmla="*/ 1951 h 3368"/>
              <a:gd name="T32" fmla="*/ 1557 w 2373"/>
              <a:gd name="T33" fmla="*/ 2057 h 3368"/>
              <a:gd name="T34" fmla="*/ 1499 w 2373"/>
              <a:gd name="T35" fmla="*/ 2142 h 3368"/>
              <a:gd name="T36" fmla="*/ 1470 w 2373"/>
              <a:gd name="T37" fmla="*/ 2241 h 3368"/>
              <a:gd name="T38" fmla="*/ 1456 w 2373"/>
              <a:gd name="T39" fmla="*/ 2386 h 3368"/>
              <a:gd name="T40" fmla="*/ 880 w 2373"/>
              <a:gd name="T41" fmla="*/ 2509 h 3368"/>
              <a:gd name="T42" fmla="*/ 878 w 2373"/>
              <a:gd name="T43" fmla="*/ 2393 h 3368"/>
              <a:gd name="T44" fmla="*/ 880 w 2373"/>
              <a:gd name="T45" fmla="*/ 2277 h 3368"/>
              <a:gd name="T46" fmla="*/ 908 w 2373"/>
              <a:gd name="T47" fmla="*/ 2067 h 3368"/>
              <a:gd name="T48" fmla="*/ 970 w 2373"/>
              <a:gd name="T49" fmla="*/ 1892 h 3368"/>
              <a:gd name="T50" fmla="*/ 1066 w 2373"/>
              <a:gd name="T51" fmla="*/ 1749 h 3368"/>
              <a:gd name="T52" fmla="*/ 1213 w 2373"/>
              <a:gd name="T53" fmla="*/ 1593 h 3368"/>
              <a:gd name="T54" fmla="*/ 1393 w 2373"/>
              <a:gd name="T55" fmla="*/ 1439 h 3368"/>
              <a:gd name="T56" fmla="*/ 1526 w 2373"/>
              <a:gd name="T57" fmla="*/ 1326 h 3368"/>
              <a:gd name="T58" fmla="*/ 1619 w 2373"/>
              <a:gd name="T59" fmla="*/ 1241 h 3368"/>
              <a:gd name="T60" fmla="*/ 1671 w 2373"/>
              <a:gd name="T61" fmla="*/ 1185 h 3368"/>
              <a:gd name="T62" fmla="*/ 1734 w 2373"/>
              <a:gd name="T63" fmla="*/ 1068 h 3368"/>
              <a:gd name="T64" fmla="*/ 1755 w 2373"/>
              <a:gd name="T65" fmla="*/ 939 h 3368"/>
              <a:gd name="T66" fmla="*/ 1734 w 2373"/>
              <a:gd name="T67" fmla="*/ 807 h 3368"/>
              <a:gd name="T68" fmla="*/ 1672 w 2373"/>
              <a:gd name="T69" fmla="*/ 690 h 3368"/>
              <a:gd name="T70" fmla="*/ 1569 w 2373"/>
              <a:gd name="T71" fmla="*/ 589 h 3368"/>
              <a:gd name="T72" fmla="*/ 1434 w 2373"/>
              <a:gd name="T73" fmla="*/ 519 h 3368"/>
              <a:gd name="T74" fmla="*/ 1270 w 2373"/>
              <a:gd name="T75" fmla="*/ 489 h 3368"/>
              <a:gd name="T76" fmla="*/ 1093 w 2373"/>
              <a:gd name="T77" fmla="*/ 495 h 3368"/>
              <a:gd name="T78" fmla="*/ 938 w 2373"/>
              <a:gd name="T79" fmla="*/ 541 h 3368"/>
              <a:gd name="T80" fmla="*/ 806 w 2373"/>
              <a:gd name="T81" fmla="*/ 626 h 3368"/>
              <a:gd name="T82" fmla="*/ 698 w 2373"/>
              <a:gd name="T83" fmla="*/ 750 h 3368"/>
              <a:gd name="T84" fmla="*/ 619 w 2373"/>
              <a:gd name="T85" fmla="*/ 915 h 3368"/>
              <a:gd name="T86" fmla="*/ 0 w 2373"/>
              <a:gd name="T87" fmla="*/ 976 h 3368"/>
              <a:gd name="T88" fmla="*/ 35 w 2373"/>
              <a:gd name="T89" fmla="*/ 762 h 3368"/>
              <a:gd name="T90" fmla="*/ 115 w 2373"/>
              <a:gd name="T91" fmla="*/ 568 h 3368"/>
              <a:gd name="T92" fmla="*/ 238 w 2373"/>
              <a:gd name="T93" fmla="*/ 392 h 3368"/>
              <a:gd name="T94" fmla="*/ 404 w 2373"/>
              <a:gd name="T95" fmla="*/ 235 h 3368"/>
              <a:gd name="T96" fmla="*/ 602 w 2373"/>
              <a:gd name="T97" fmla="*/ 115 h 3368"/>
              <a:gd name="T98" fmla="*/ 831 w 2373"/>
              <a:gd name="T99" fmla="*/ 38 h 3368"/>
              <a:gd name="T100" fmla="*/ 1089 w 2373"/>
              <a:gd name="T101" fmla="*/ 2 h 3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373" h="3368">
                <a:moveTo>
                  <a:pt x="880" y="2729"/>
                </a:moveTo>
                <a:lnTo>
                  <a:pt x="1513" y="2729"/>
                </a:lnTo>
                <a:lnTo>
                  <a:pt x="1513" y="3368"/>
                </a:lnTo>
                <a:lnTo>
                  <a:pt x="880" y="3368"/>
                </a:lnTo>
                <a:lnTo>
                  <a:pt x="880" y="2729"/>
                </a:lnTo>
                <a:close/>
                <a:moveTo>
                  <a:pt x="1182" y="0"/>
                </a:moveTo>
                <a:lnTo>
                  <a:pt x="1271" y="2"/>
                </a:lnTo>
                <a:lnTo>
                  <a:pt x="1357" y="8"/>
                </a:lnTo>
                <a:lnTo>
                  <a:pt x="1441" y="18"/>
                </a:lnTo>
                <a:lnTo>
                  <a:pt x="1521" y="32"/>
                </a:lnTo>
                <a:lnTo>
                  <a:pt x="1598" y="50"/>
                </a:lnTo>
                <a:lnTo>
                  <a:pt x="1672" y="71"/>
                </a:lnTo>
                <a:lnTo>
                  <a:pt x="1743" y="98"/>
                </a:lnTo>
                <a:lnTo>
                  <a:pt x="1811" y="128"/>
                </a:lnTo>
                <a:lnTo>
                  <a:pt x="1876" y="162"/>
                </a:lnTo>
                <a:lnTo>
                  <a:pt x="1936" y="200"/>
                </a:lnTo>
                <a:lnTo>
                  <a:pt x="1995" y="242"/>
                </a:lnTo>
                <a:lnTo>
                  <a:pt x="2051" y="288"/>
                </a:lnTo>
                <a:lnTo>
                  <a:pt x="2106" y="341"/>
                </a:lnTo>
                <a:lnTo>
                  <a:pt x="2157" y="395"/>
                </a:lnTo>
                <a:lnTo>
                  <a:pt x="2202" y="452"/>
                </a:lnTo>
                <a:lnTo>
                  <a:pt x="2242" y="509"/>
                </a:lnTo>
                <a:lnTo>
                  <a:pt x="2277" y="568"/>
                </a:lnTo>
                <a:lnTo>
                  <a:pt x="2307" y="630"/>
                </a:lnTo>
                <a:lnTo>
                  <a:pt x="2330" y="692"/>
                </a:lnTo>
                <a:lnTo>
                  <a:pt x="2349" y="756"/>
                </a:lnTo>
                <a:lnTo>
                  <a:pt x="2362" y="822"/>
                </a:lnTo>
                <a:lnTo>
                  <a:pt x="2370" y="889"/>
                </a:lnTo>
                <a:lnTo>
                  <a:pt x="2373" y="957"/>
                </a:lnTo>
                <a:lnTo>
                  <a:pt x="2369" y="1028"/>
                </a:lnTo>
                <a:lnTo>
                  <a:pt x="2359" y="1096"/>
                </a:lnTo>
                <a:lnTo>
                  <a:pt x="2343" y="1163"/>
                </a:lnTo>
                <a:lnTo>
                  <a:pt x="2320" y="1229"/>
                </a:lnTo>
                <a:lnTo>
                  <a:pt x="2291" y="1294"/>
                </a:lnTo>
                <a:lnTo>
                  <a:pt x="2254" y="1357"/>
                </a:lnTo>
                <a:lnTo>
                  <a:pt x="2231" y="1393"/>
                </a:lnTo>
                <a:lnTo>
                  <a:pt x="2202" y="1431"/>
                </a:lnTo>
                <a:lnTo>
                  <a:pt x="2170" y="1471"/>
                </a:lnTo>
                <a:lnTo>
                  <a:pt x="2133" y="1513"/>
                </a:lnTo>
                <a:lnTo>
                  <a:pt x="2091" y="1557"/>
                </a:lnTo>
                <a:lnTo>
                  <a:pt x="2046" y="1604"/>
                </a:lnTo>
                <a:lnTo>
                  <a:pt x="1995" y="1653"/>
                </a:lnTo>
                <a:lnTo>
                  <a:pt x="1939" y="1704"/>
                </a:lnTo>
                <a:lnTo>
                  <a:pt x="1881" y="1757"/>
                </a:lnTo>
                <a:lnTo>
                  <a:pt x="1817" y="1814"/>
                </a:lnTo>
                <a:lnTo>
                  <a:pt x="1748" y="1872"/>
                </a:lnTo>
                <a:lnTo>
                  <a:pt x="1700" y="1913"/>
                </a:lnTo>
                <a:lnTo>
                  <a:pt x="1657" y="1951"/>
                </a:lnTo>
                <a:lnTo>
                  <a:pt x="1619" y="1988"/>
                </a:lnTo>
                <a:lnTo>
                  <a:pt x="1585" y="2024"/>
                </a:lnTo>
                <a:lnTo>
                  <a:pt x="1557" y="2057"/>
                </a:lnTo>
                <a:lnTo>
                  <a:pt x="1532" y="2087"/>
                </a:lnTo>
                <a:lnTo>
                  <a:pt x="1513" y="2116"/>
                </a:lnTo>
                <a:lnTo>
                  <a:pt x="1499" y="2142"/>
                </a:lnTo>
                <a:lnTo>
                  <a:pt x="1488" y="2170"/>
                </a:lnTo>
                <a:lnTo>
                  <a:pt x="1478" y="2203"/>
                </a:lnTo>
                <a:lnTo>
                  <a:pt x="1470" y="2241"/>
                </a:lnTo>
                <a:lnTo>
                  <a:pt x="1464" y="2285"/>
                </a:lnTo>
                <a:lnTo>
                  <a:pt x="1459" y="2333"/>
                </a:lnTo>
                <a:lnTo>
                  <a:pt x="1456" y="2386"/>
                </a:lnTo>
                <a:lnTo>
                  <a:pt x="1454" y="2445"/>
                </a:lnTo>
                <a:lnTo>
                  <a:pt x="1455" y="2509"/>
                </a:lnTo>
                <a:lnTo>
                  <a:pt x="880" y="2509"/>
                </a:lnTo>
                <a:lnTo>
                  <a:pt x="879" y="2463"/>
                </a:lnTo>
                <a:lnTo>
                  <a:pt x="879" y="2424"/>
                </a:lnTo>
                <a:lnTo>
                  <a:pt x="878" y="2393"/>
                </a:lnTo>
                <a:lnTo>
                  <a:pt x="878" y="2371"/>
                </a:lnTo>
                <a:lnTo>
                  <a:pt x="878" y="2356"/>
                </a:lnTo>
                <a:lnTo>
                  <a:pt x="880" y="2277"/>
                </a:lnTo>
                <a:lnTo>
                  <a:pt x="886" y="2203"/>
                </a:lnTo>
                <a:lnTo>
                  <a:pt x="895" y="2133"/>
                </a:lnTo>
                <a:lnTo>
                  <a:pt x="908" y="2067"/>
                </a:lnTo>
                <a:lnTo>
                  <a:pt x="925" y="2004"/>
                </a:lnTo>
                <a:lnTo>
                  <a:pt x="945" y="1946"/>
                </a:lnTo>
                <a:lnTo>
                  <a:pt x="970" y="1892"/>
                </a:lnTo>
                <a:lnTo>
                  <a:pt x="996" y="1846"/>
                </a:lnTo>
                <a:lnTo>
                  <a:pt x="1028" y="1798"/>
                </a:lnTo>
                <a:lnTo>
                  <a:pt x="1066" y="1749"/>
                </a:lnTo>
                <a:lnTo>
                  <a:pt x="1108" y="1698"/>
                </a:lnTo>
                <a:lnTo>
                  <a:pt x="1158" y="1647"/>
                </a:lnTo>
                <a:lnTo>
                  <a:pt x="1213" y="1593"/>
                </a:lnTo>
                <a:lnTo>
                  <a:pt x="1273" y="1539"/>
                </a:lnTo>
                <a:lnTo>
                  <a:pt x="1340" y="1483"/>
                </a:lnTo>
                <a:lnTo>
                  <a:pt x="1393" y="1439"/>
                </a:lnTo>
                <a:lnTo>
                  <a:pt x="1442" y="1398"/>
                </a:lnTo>
                <a:lnTo>
                  <a:pt x="1486" y="1360"/>
                </a:lnTo>
                <a:lnTo>
                  <a:pt x="1526" y="1326"/>
                </a:lnTo>
                <a:lnTo>
                  <a:pt x="1562" y="1294"/>
                </a:lnTo>
                <a:lnTo>
                  <a:pt x="1592" y="1267"/>
                </a:lnTo>
                <a:lnTo>
                  <a:pt x="1619" y="1241"/>
                </a:lnTo>
                <a:lnTo>
                  <a:pt x="1641" y="1220"/>
                </a:lnTo>
                <a:lnTo>
                  <a:pt x="1659" y="1200"/>
                </a:lnTo>
                <a:lnTo>
                  <a:pt x="1671" y="1185"/>
                </a:lnTo>
                <a:lnTo>
                  <a:pt x="1697" y="1147"/>
                </a:lnTo>
                <a:lnTo>
                  <a:pt x="1718" y="1108"/>
                </a:lnTo>
                <a:lnTo>
                  <a:pt x="1734" y="1068"/>
                </a:lnTo>
                <a:lnTo>
                  <a:pt x="1746" y="1026"/>
                </a:lnTo>
                <a:lnTo>
                  <a:pt x="1753" y="983"/>
                </a:lnTo>
                <a:lnTo>
                  <a:pt x="1755" y="939"/>
                </a:lnTo>
                <a:lnTo>
                  <a:pt x="1753" y="893"/>
                </a:lnTo>
                <a:lnTo>
                  <a:pt x="1746" y="849"/>
                </a:lnTo>
                <a:lnTo>
                  <a:pt x="1734" y="807"/>
                </a:lnTo>
                <a:lnTo>
                  <a:pt x="1718" y="766"/>
                </a:lnTo>
                <a:lnTo>
                  <a:pt x="1697" y="727"/>
                </a:lnTo>
                <a:lnTo>
                  <a:pt x="1672" y="690"/>
                </a:lnTo>
                <a:lnTo>
                  <a:pt x="1642" y="654"/>
                </a:lnTo>
                <a:lnTo>
                  <a:pt x="1607" y="619"/>
                </a:lnTo>
                <a:lnTo>
                  <a:pt x="1569" y="589"/>
                </a:lnTo>
                <a:lnTo>
                  <a:pt x="1527" y="561"/>
                </a:lnTo>
                <a:lnTo>
                  <a:pt x="1482" y="539"/>
                </a:lnTo>
                <a:lnTo>
                  <a:pt x="1434" y="519"/>
                </a:lnTo>
                <a:lnTo>
                  <a:pt x="1383" y="505"/>
                </a:lnTo>
                <a:lnTo>
                  <a:pt x="1328" y="495"/>
                </a:lnTo>
                <a:lnTo>
                  <a:pt x="1270" y="489"/>
                </a:lnTo>
                <a:lnTo>
                  <a:pt x="1210" y="487"/>
                </a:lnTo>
                <a:lnTo>
                  <a:pt x="1150" y="489"/>
                </a:lnTo>
                <a:lnTo>
                  <a:pt x="1093" y="495"/>
                </a:lnTo>
                <a:lnTo>
                  <a:pt x="1039" y="506"/>
                </a:lnTo>
                <a:lnTo>
                  <a:pt x="988" y="522"/>
                </a:lnTo>
                <a:lnTo>
                  <a:pt x="938" y="541"/>
                </a:lnTo>
                <a:lnTo>
                  <a:pt x="892" y="564"/>
                </a:lnTo>
                <a:lnTo>
                  <a:pt x="847" y="593"/>
                </a:lnTo>
                <a:lnTo>
                  <a:pt x="806" y="626"/>
                </a:lnTo>
                <a:lnTo>
                  <a:pt x="766" y="662"/>
                </a:lnTo>
                <a:lnTo>
                  <a:pt x="731" y="704"/>
                </a:lnTo>
                <a:lnTo>
                  <a:pt x="698" y="750"/>
                </a:lnTo>
                <a:lnTo>
                  <a:pt x="668" y="800"/>
                </a:lnTo>
                <a:lnTo>
                  <a:pt x="642" y="855"/>
                </a:lnTo>
                <a:lnTo>
                  <a:pt x="619" y="915"/>
                </a:lnTo>
                <a:lnTo>
                  <a:pt x="599" y="980"/>
                </a:lnTo>
                <a:lnTo>
                  <a:pt x="582" y="1048"/>
                </a:lnTo>
                <a:lnTo>
                  <a:pt x="0" y="976"/>
                </a:lnTo>
                <a:lnTo>
                  <a:pt x="7" y="902"/>
                </a:lnTo>
                <a:lnTo>
                  <a:pt x="19" y="832"/>
                </a:lnTo>
                <a:lnTo>
                  <a:pt x="35" y="762"/>
                </a:lnTo>
                <a:lnTo>
                  <a:pt x="58" y="696"/>
                </a:lnTo>
                <a:lnTo>
                  <a:pt x="84" y="631"/>
                </a:lnTo>
                <a:lnTo>
                  <a:pt x="115" y="568"/>
                </a:lnTo>
                <a:lnTo>
                  <a:pt x="151" y="507"/>
                </a:lnTo>
                <a:lnTo>
                  <a:pt x="192" y="448"/>
                </a:lnTo>
                <a:lnTo>
                  <a:pt x="238" y="392"/>
                </a:lnTo>
                <a:lnTo>
                  <a:pt x="288" y="337"/>
                </a:lnTo>
                <a:lnTo>
                  <a:pt x="344" y="285"/>
                </a:lnTo>
                <a:lnTo>
                  <a:pt x="404" y="235"/>
                </a:lnTo>
                <a:lnTo>
                  <a:pt x="467" y="190"/>
                </a:lnTo>
                <a:lnTo>
                  <a:pt x="533" y="150"/>
                </a:lnTo>
                <a:lnTo>
                  <a:pt x="602" y="115"/>
                </a:lnTo>
                <a:lnTo>
                  <a:pt x="675" y="85"/>
                </a:lnTo>
                <a:lnTo>
                  <a:pt x="752" y="59"/>
                </a:lnTo>
                <a:lnTo>
                  <a:pt x="831" y="38"/>
                </a:lnTo>
                <a:lnTo>
                  <a:pt x="914" y="21"/>
                </a:lnTo>
                <a:lnTo>
                  <a:pt x="1000" y="9"/>
                </a:lnTo>
                <a:lnTo>
                  <a:pt x="1089" y="2"/>
                </a:lnTo>
                <a:lnTo>
                  <a:pt x="1182" y="0"/>
                </a:lnTo>
                <a:close/>
              </a:path>
            </a:pathLst>
          </a:custGeom>
          <a:solidFill>
            <a:schemeClr val="bg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endParaRPr lang="en-US"/>
          </a:p>
        </xdr:txBody>
      </xdr:sp>
    </xdr:grpSp>
    <xdr:clientData/>
  </xdr:twoCellAnchor>
  <xdr:twoCellAnchor>
    <xdr:from>
      <xdr:col>2</xdr:col>
      <xdr:colOff>6</xdr:colOff>
      <xdr:row>15</xdr:row>
      <xdr:rowOff>157413</xdr:rowOff>
    </xdr:from>
    <xdr:to>
      <xdr:col>4</xdr:col>
      <xdr:colOff>1177637</xdr:colOff>
      <xdr:row>28</xdr:row>
      <xdr:rowOff>150394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2529524</xdr:colOff>
      <xdr:row>0</xdr:row>
      <xdr:rowOff>495386</xdr:rowOff>
    </xdr:from>
    <xdr:to>
      <xdr:col>13</xdr:col>
      <xdr:colOff>642948</xdr:colOff>
      <xdr:row>0</xdr:row>
      <xdr:rowOff>672871</xdr:rowOff>
    </xdr:to>
    <xdr:sp macro="" textlink="">
      <xdr:nvSpPr>
        <xdr:cNvPr id="38" name="TextBox 37"/>
        <xdr:cNvSpPr txBox="1"/>
      </xdr:nvSpPr>
      <xdr:spPr bwMode="gray">
        <a:xfrm>
          <a:off x="12259312" y="495386"/>
          <a:ext cx="1385261" cy="177485"/>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©2017 EAB • All Rights Reserved</a:t>
          </a:r>
        </a:p>
      </xdr:txBody>
    </xdr:sp>
    <xdr:clientData/>
  </xdr:twoCellAnchor>
  <xdr:twoCellAnchor>
    <xdr:from>
      <xdr:col>4</xdr:col>
      <xdr:colOff>762002</xdr:colOff>
      <xdr:row>3</xdr:row>
      <xdr:rowOff>3450</xdr:rowOff>
    </xdr:from>
    <xdr:to>
      <xdr:col>4</xdr:col>
      <xdr:colOff>1038496</xdr:colOff>
      <xdr:row>3</xdr:row>
      <xdr:rowOff>183460</xdr:rowOff>
    </xdr:to>
    <xdr:grpSp>
      <xdr:nvGrpSpPr>
        <xdr:cNvPr id="46" name="Group 45"/>
        <xdr:cNvGrpSpPr/>
      </xdr:nvGrpSpPr>
      <xdr:grpSpPr bwMode="gray">
        <a:xfrm>
          <a:off x="4339169" y="1241700"/>
          <a:ext cx="276494" cy="180010"/>
          <a:chOff x="5569224" y="1247744"/>
          <a:chExt cx="271672" cy="181522"/>
        </a:xfrm>
      </xdr:grpSpPr>
      <xdr:sp macro="" textlink="">
        <xdr:nvSpPr>
          <xdr:cNvPr id="47" name="Rectangle 46"/>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48" name="Round Same Side Corner Rectangle 47"/>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49" name="Group 48"/>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50" name="Freeform 49"/>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51" name="Freeform 50"/>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0</xdr:col>
      <xdr:colOff>0</xdr:colOff>
      <xdr:row>2</xdr:row>
      <xdr:rowOff>0</xdr:rowOff>
    </xdr:from>
    <xdr:to>
      <xdr:col>1</xdr:col>
      <xdr:colOff>33061</xdr:colOff>
      <xdr:row>22</xdr:row>
      <xdr:rowOff>253937</xdr:rowOff>
    </xdr:to>
    <xdr:grpSp>
      <xdr:nvGrpSpPr>
        <xdr:cNvPr id="22" name="Group 21"/>
        <xdr:cNvGrpSpPr/>
      </xdr:nvGrpSpPr>
      <xdr:grpSpPr>
        <a:xfrm>
          <a:off x="0" y="1047750"/>
          <a:ext cx="1842811" cy="5482104"/>
          <a:chOff x="0" y="1053548"/>
          <a:chExt cx="1839001" cy="5228104"/>
        </a:xfrm>
      </xdr:grpSpPr>
      <xdr:grpSp>
        <xdr:nvGrpSpPr>
          <xdr:cNvPr id="23" name="Group 22"/>
          <xdr:cNvGrpSpPr/>
        </xdr:nvGrpSpPr>
        <xdr:grpSpPr>
          <a:xfrm>
            <a:off x="0" y="1053548"/>
            <a:ext cx="1839001" cy="4920136"/>
            <a:chOff x="0" y="1052763"/>
            <a:chExt cx="1784684" cy="5060111"/>
          </a:xfrm>
        </xdr:grpSpPr>
        <xdr:sp macro="" textlink="">
          <xdr:nvSpPr>
            <xdr:cNvPr id="25" name="TextBox 24"/>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26" name="TextBox 25">
              <a:hlinkClick xmlns:r="http://schemas.openxmlformats.org/officeDocument/2006/relationships" r:id="rId6"/>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27" name="TextBox 26">
              <a:hlinkClick xmlns:r="http://schemas.openxmlformats.org/officeDocument/2006/relationships" r:id="rId7"/>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28" name="TextBox 27">
              <a:hlinkClick xmlns:r="http://schemas.openxmlformats.org/officeDocument/2006/relationships" r:id="rId8"/>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32" name="TextBox 31">
              <a:hlinkClick xmlns:r="http://schemas.openxmlformats.org/officeDocument/2006/relationships" r:id="rId9"/>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33" name="TextBox 32">
              <a:hlinkClick xmlns:r="http://schemas.openxmlformats.org/officeDocument/2006/relationships" r:id="rId10"/>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34" name="TextBox 33">
              <a:hlinkClick xmlns:r="http://schemas.openxmlformats.org/officeDocument/2006/relationships" r:id="rId11"/>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35" name="TextBox 34">
              <a:hlinkClick xmlns:r="http://schemas.openxmlformats.org/officeDocument/2006/relationships" r:id="rId12"/>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36" name="TextBox 35">
              <a:hlinkClick xmlns:r="http://schemas.openxmlformats.org/officeDocument/2006/relationships" r:id="rId13"/>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37" name="TextBox 36">
              <a:hlinkClick xmlns:r="http://schemas.openxmlformats.org/officeDocument/2006/relationships" r:id="rId14"/>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39" name="TextBox 38">
              <a:hlinkClick xmlns:r="http://schemas.openxmlformats.org/officeDocument/2006/relationships" r:id="rId15"/>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40" name="TextBox 39">
              <a:hlinkClick xmlns:r="http://schemas.openxmlformats.org/officeDocument/2006/relationships" r:id="rId16"/>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41" name="TextBox 40">
              <a:hlinkClick xmlns:r="http://schemas.openxmlformats.org/officeDocument/2006/relationships" r:id="rId17"/>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sp macro="" textlink="">
        <xdr:nvSpPr>
          <xdr:cNvPr id="24" name="TextBox 23">
            <a:hlinkClick xmlns:r="http://schemas.openxmlformats.org/officeDocument/2006/relationships" r:id="rId18"/>
          </xdr:cNvPr>
          <xdr:cNvSpPr txBox="1"/>
        </xdr:nvSpPr>
        <xdr:spPr bwMode="gray">
          <a:xfrm>
            <a:off x="0" y="6008326"/>
            <a:ext cx="1839001" cy="27332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grpSp>
    <xdr:clientData/>
  </xdr:twoCellAnchor>
  <xdr:twoCellAnchor>
    <xdr:from>
      <xdr:col>11</xdr:col>
      <xdr:colOff>1428751</xdr:colOff>
      <xdr:row>30</xdr:row>
      <xdr:rowOff>74083</xdr:rowOff>
    </xdr:from>
    <xdr:to>
      <xdr:col>13</xdr:col>
      <xdr:colOff>635001</xdr:colOff>
      <xdr:row>32</xdr:row>
      <xdr:rowOff>74083</xdr:rowOff>
    </xdr:to>
    <xdr:grpSp>
      <xdr:nvGrpSpPr>
        <xdr:cNvPr id="45" name="Group 44"/>
        <xdr:cNvGrpSpPr/>
      </xdr:nvGrpSpPr>
      <xdr:grpSpPr>
        <a:xfrm>
          <a:off x="11186584" y="8064500"/>
          <a:ext cx="2476500" cy="296333"/>
          <a:chOff x="11250083" y="7577666"/>
          <a:chExt cx="2476500" cy="296333"/>
        </a:xfrm>
      </xdr:grpSpPr>
      <xdr:sp macro="" textlink="">
        <xdr:nvSpPr>
          <xdr:cNvPr id="52" name="TextBox 51">
            <a:hlinkClick xmlns:r="http://schemas.openxmlformats.org/officeDocument/2006/relationships" r:id="rId15"/>
          </xdr:cNvPr>
          <xdr:cNvSpPr txBox="1"/>
        </xdr:nvSpPr>
        <xdr:spPr bwMode="gray">
          <a:xfrm>
            <a:off x="1255183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NEXT &gt;&gt;</a:t>
            </a:r>
          </a:p>
        </xdr:txBody>
      </xdr:sp>
      <xdr:sp macro="" textlink="">
        <xdr:nvSpPr>
          <xdr:cNvPr id="53" name="TextBox 52">
            <a:hlinkClick xmlns:r="http://schemas.openxmlformats.org/officeDocument/2006/relationships" r:id="rId10"/>
          </xdr:cNvPr>
          <xdr:cNvSpPr txBox="1"/>
        </xdr:nvSpPr>
        <xdr:spPr bwMode="gray">
          <a:xfrm>
            <a:off x="1125008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&lt;&lt; PREVIOUS</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7090</xdr:colOff>
      <xdr:row>3</xdr:row>
      <xdr:rowOff>6355</xdr:rowOff>
    </xdr:from>
    <xdr:to>
      <xdr:col>5</xdr:col>
      <xdr:colOff>549107</xdr:colOff>
      <xdr:row>14</xdr:row>
      <xdr:rowOff>76200</xdr:rowOff>
    </xdr:to>
    <xdr:sp macro="" textlink="">
      <xdr:nvSpPr>
        <xdr:cNvPr id="5" name="Line Callout 2 (No Border) 86"/>
        <xdr:cNvSpPr/>
      </xdr:nvSpPr>
      <xdr:spPr bwMode="gray">
        <a:xfrm>
          <a:off x="2089890" y="1250955"/>
          <a:ext cx="3640817" cy="2254245"/>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Quick Takes</a:t>
          </a:r>
          <a:r>
            <a:rPr lang="en-US" sz="900" b="1" kern="1200" baseline="0">
              <a:solidFill>
                <a:schemeClr val="tx1"/>
              </a:solidFill>
              <a:effectLst/>
              <a:ea typeface="Times New Roman"/>
              <a:cs typeface="Times New Roman"/>
            </a:rPr>
            <a:t> </a:t>
          </a:r>
          <a:endParaRPr lang="en-US" sz="12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Sixteen percent of respondents experienced at least one form of stalking or harassment since the beginning of the current school year. The most common form of harassment respondents experienced was receiving unwanted phone calls or voice messages. </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Twenty-eight percent of respondents reported that the perpetrator of the unwanted behavior was an ex-romantic partner or spouse.</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Over half of respondents who experienced stalking or harassment told a roommate, friend, or classmate. </a:t>
          </a:r>
        </a:p>
      </xdr:txBody>
    </xdr:sp>
    <xdr:clientData/>
  </xdr:twoCellAnchor>
  <xdr:twoCellAnchor>
    <xdr:from>
      <xdr:col>5</xdr:col>
      <xdr:colOff>271715</xdr:colOff>
      <xdr:row>3</xdr:row>
      <xdr:rowOff>16939</xdr:rowOff>
    </xdr:from>
    <xdr:to>
      <xdr:col>5</xdr:col>
      <xdr:colOff>549107</xdr:colOff>
      <xdr:row>3</xdr:row>
      <xdr:rowOff>201636</xdr:rowOff>
    </xdr:to>
    <xdr:grpSp>
      <xdr:nvGrpSpPr>
        <xdr:cNvPr id="6" name="Group 5"/>
        <xdr:cNvGrpSpPr/>
      </xdr:nvGrpSpPr>
      <xdr:grpSpPr bwMode="gray">
        <a:xfrm>
          <a:off x="5478715" y="1255189"/>
          <a:ext cx="277392" cy="184697"/>
          <a:chOff x="5569224" y="1247744"/>
          <a:chExt cx="271672" cy="181522"/>
        </a:xfrm>
      </xdr:grpSpPr>
      <xdr:sp macro="" textlink="">
        <xdr:nvSpPr>
          <xdr:cNvPr id="7" name="Rectangle 6"/>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8" name="Round Same Side Corner Rectangle 7"/>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9" name="Group 8"/>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10" name="Freeform 9"/>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11" name="Freeform 10"/>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6</xdr:col>
      <xdr:colOff>236</xdr:colOff>
      <xdr:row>3</xdr:row>
      <xdr:rowOff>27215</xdr:rowOff>
    </xdr:from>
    <xdr:to>
      <xdr:col>11</xdr:col>
      <xdr:colOff>4719</xdr:colOff>
      <xdr:row>24</xdr:row>
      <xdr:rowOff>180111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20053</xdr:colOff>
      <xdr:row>23</xdr:row>
      <xdr:rowOff>0</xdr:rowOff>
    </xdr:from>
    <xdr:to>
      <xdr:col>2</xdr:col>
      <xdr:colOff>308032</xdr:colOff>
      <xdr:row>24</xdr:row>
      <xdr:rowOff>215928</xdr:rowOff>
    </xdr:to>
    <xdr:pic>
      <xdr:nvPicPr>
        <xdr:cNvPr id="46" name="Picture 45" descr="L:\Public\Share\ABC Templates and Resources\EAB Templates and Resources\EAB Art Icons Logos\EAB Icons\Person_Casual.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9865" y="5396753"/>
          <a:ext cx="287979" cy="359363"/>
        </a:xfrm>
        <a:prstGeom prst="rect">
          <a:avLst/>
        </a:prstGeom>
        <a:noFill/>
        <a:ln>
          <a:noFill/>
        </a:ln>
      </xdr:spPr>
    </xdr:pic>
    <xdr:clientData/>
  </xdr:twoCellAnchor>
  <xdr:twoCellAnchor>
    <xdr:from>
      <xdr:col>6</xdr:col>
      <xdr:colOff>1064225</xdr:colOff>
      <xdr:row>26</xdr:row>
      <xdr:rowOff>125835</xdr:rowOff>
    </xdr:from>
    <xdr:to>
      <xdr:col>9</xdr:col>
      <xdr:colOff>249572</xdr:colOff>
      <xdr:row>35</xdr:row>
      <xdr:rowOff>159330</xdr:rowOff>
    </xdr:to>
    <xdr:grpSp>
      <xdr:nvGrpSpPr>
        <xdr:cNvPr id="4" name="Group 3"/>
        <xdr:cNvGrpSpPr/>
      </xdr:nvGrpSpPr>
      <xdr:grpSpPr>
        <a:xfrm>
          <a:off x="7022642" y="6581668"/>
          <a:ext cx="2222763" cy="1642162"/>
          <a:chOff x="5467347" y="6464302"/>
          <a:chExt cx="2211920" cy="1593362"/>
        </a:xfrm>
      </xdr:grpSpPr>
      <xdr:sp macro="" textlink="">
        <xdr:nvSpPr>
          <xdr:cNvPr id="55" name="Line Callout 2 (No Border) 86"/>
          <xdr:cNvSpPr/>
        </xdr:nvSpPr>
        <xdr:spPr bwMode="gray">
          <a:xfrm>
            <a:off x="5467347" y="6464302"/>
            <a:ext cx="2211920" cy="1593362"/>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Reporting Harassment</a:t>
            </a:r>
            <a:endParaRPr lang="en-US" sz="1200" b="0" kern="0">
              <a:solidFill>
                <a:schemeClr val="tx1"/>
              </a:solidFill>
              <a:effectLst/>
              <a:latin typeface="Times New Roman"/>
              <a:ea typeface="Times New Roman"/>
              <a:cs typeface="+mn-cs"/>
            </a:endParaRPr>
          </a:p>
          <a:p>
            <a:pPr marL="0" marR="0">
              <a:spcAft>
                <a:spcPts val="1000"/>
              </a:spcAft>
            </a:pPr>
            <a:r>
              <a:rPr lang="en-US" sz="900">
                <a:solidFill>
                  <a:schemeClr val="tx1"/>
                </a:solidFill>
                <a:effectLst/>
                <a:ea typeface="Times New Roman"/>
              </a:rPr>
              <a:t/>
            </a:r>
            <a:br>
              <a:rPr lang="en-US" sz="900">
                <a:solidFill>
                  <a:schemeClr val="tx1"/>
                </a:solidFill>
                <a:effectLst/>
                <a:ea typeface="Times New Roman"/>
              </a:rPr>
            </a:br>
            <a:endParaRPr lang="en-US" sz="900">
              <a:solidFill>
                <a:schemeClr val="tx1"/>
              </a:solidFill>
              <a:effectLst/>
              <a:ea typeface="Times New Roman"/>
            </a:endParaRPr>
          </a:p>
          <a:p>
            <a:pPr marL="0" marR="0">
              <a:spcAft>
                <a:spcPts val="1000"/>
              </a:spcAft>
            </a:pPr>
            <a:r>
              <a:rPr lang="en-US" sz="900">
                <a:solidFill>
                  <a:schemeClr val="tx1"/>
                </a:solidFill>
                <a:effectLst/>
                <a:ea typeface="Times New Roman"/>
              </a:rPr>
              <a:t>Number of respondents used the school's formal procedures to report the harassment.</a:t>
            </a:r>
            <a:r>
              <a:rPr lang="en-US" sz="900" baseline="0">
                <a:solidFill>
                  <a:schemeClr val="tx1"/>
                </a:solidFill>
                <a:effectLst/>
                <a:ea typeface="Times New Roman"/>
              </a:rPr>
              <a:t> </a:t>
            </a:r>
          </a:p>
          <a:p>
            <a:pPr marL="0" marR="0">
              <a:spcAft>
                <a:spcPts val="1000"/>
              </a:spcAft>
            </a:pPr>
            <a:endParaRPr lang="en-US" sz="900">
              <a:solidFill>
                <a:schemeClr val="tx1"/>
              </a:solidFill>
              <a:effectLst/>
              <a:ea typeface="Times New Roman"/>
            </a:endParaRPr>
          </a:p>
        </xdr:txBody>
      </xdr:sp>
      <xdr:sp macro="" textlink="O16">
        <xdr:nvSpPr>
          <xdr:cNvPr id="56" name="TextBox 40"/>
          <xdr:cNvSpPr txBox="1"/>
        </xdr:nvSpPr>
        <xdr:spPr bwMode="gray">
          <a:xfrm>
            <a:off x="6205576" y="6874860"/>
            <a:ext cx="372268" cy="355049"/>
          </a:xfrm>
          <a:prstGeom prst="rect">
            <a:avLst/>
          </a:prstGeom>
          <a:noFill/>
        </xdr:spPr>
        <xdr:txBody>
          <a:bodyPr wrap="square" lIns="0" tIns="0" rIns="0" bIns="0" rtlCol="0">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fld id="{5B0B8D09-E257-44D1-AEB5-E853D462318E}" type="TxLink">
              <a:rPr lang="en-US" sz="2500" b="0" i="0" u="none" strike="noStrike">
                <a:solidFill>
                  <a:schemeClr val="accent6"/>
                </a:solidFill>
                <a:latin typeface="+mj-lt"/>
                <a:ea typeface="Verdana"/>
                <a:cs typeface="Verdana"/>
              </a:rPr>
              <a:pPr/>
              <a:t>2</a:t>
            </a:fld>
            <a:endParaRPr lang="en-US" sz="2500">
              <a:solidFill>
                <a:schemeClr val="accent6"/>
              </a:solidFill>
              <a:latin typeface="+mj-lt"/>
            </a:endParaRPr>
          </a:p>
        </xdr:txBody>
      </xdr:sp>
      <xdr:grpSp>
        <xdr:nvGrpSpPr>
          <xdr:cNvPr id="57" name="Group 56"/>
          <xdr:cNvGrpSpPr/>
        </xdr:nvGrpSpPr>
        <xdr:grpSpPr bwMode="gray">
          <a:xfrm>
            <a:off x="7437017" y="6464302"/>
            <a:ext cx="242250" cy="173833"/>
            <a:chOff x="4411101" y="2003891"/>
            <a:chExt cx="271672" cy="181522"/>
          </a:xfrm>
        </xdr:grpSpPr>
        <xdr:sp macro="" textlink="">
          <xdr:nvSpPr>
            <xdr:cNvPr id="58" name="Rectangle 57"/>
            <xdr:cNvSpPr/>
          </xdr:nvSpPr>
          <xdr:spPr bwMode="gray">
            <a:xfrm>
              <a:off x="4411101"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lt1"/>
                  </a:solidFill>
                  <a:latin typeface="+mn-lt"/>
                  <a:ea typeface="+mn-ea"/>
                  <a:cs typeface="+mn-cs"/>
                </a:defRPr>
              </a:lvl1pPr>
              <a:lvl2pPr marL="320040" algn="l" defTabSz="640080" rtl="0" eaLnBrk="1" latinLnBrk="0" hangingPunct="1">
                <a:defRPr sz="1300" kern="1200">
                  <a:solidFill>
                    <a:schemeClr val="lt1"/>
                  </a:solidFill>
                  <a:latin typeface="+mn-lt"/>
                  <a:ea typeface="+mn-ea"/>
                  <a:cs typeface="+mn-cs"/>
                </a:defRPr>
              </a:lvl2pPr>
              <a:lvl3pPr marL="640080" algn="l" defTabSz="640080" rtl="0" eaLnBrk="1" latinLnBrk="0" hangingPunct="1">
                <a:defRPr sz="1300" kern="1200">
                  <a:solidFill>
                    <a:schemeClr val="lt1"/>
                  </a:solidFill>
                  <a:latin typeface="+mn-lt"/>
                  <a:ea typeface="+mn-ea"/>
                  <a:cs typeface="+mn-cs"/>
                </a:defRPr>
              </a:lvl3pPr>
              <a:lvl4pPr marL="960120" algn="l" defTabSz="640080" rtl="0" eaLnBrk="1" latinLnBrk="0" hangingPunct="1">
                <a:defRPr sz="1300" kern="1200">
                  <a:solidFill>
                    <a:schemeClr val="lt1"/>
                  </a:solidFill>
                  <a:latin typeface="+mn-lt"/>
                  <a:ea typeface="+mn-ea"/>
                  <a:cs typeface="+mn-cs"/>
                </a:defRPr>
              </a:lvl4pPr>
              <a:lvl5pPr marL="1280160" algn="l" defTabSz="640080" rtl="0" eaLnBrk="1" latinLnBrk="0" hangingPunct="1">
                <a:defRPr sz="1300" kern="1200">
                  <a:solidFill>
                    <a:schemeClr val="lt1"/>
                  </a:solidFill>
                  <a:latin typeface="+mn-lt"/>
                  <a:ea typeface="+mn-ea"/>
                  <a:cs typeface="+mn-cs"/>
                </a:defRPr>
              </a:lvl5pPr>
              <a:lvl6pPr marL="1600200" algn="l" defTabSz="640080" rtl="0" eaLnBrk="1" latinLnBrk="0" hangingPunct="1">
                <a:defRPr sz="1300" kern="1200">
                  <a:solidFill>
                    <a:schemeClr val="lt1"/>
                  </a:solidFill>
                  <a:latin typeface="+mn-lt"/>
                  <a:ea typeface="+mn-ea"/>
                  <a:cs typeface="+mn-cs"/>
                </a:defRPr>
              </a:lvl6pPr>
              <a:lvl7pPr marL="1920240" algn="l" defTabSz="640080" rtl="0" eaLnBrk="1" latinLnBrk="0" hangingPunct="1">
                <a:defRPr sz="1300" kern="1200">
                  <a:solidFill>
                    <a:schemeClr val="lt1"/>
                  </a:solidFill>
                  <a:latin typeface="+mn-lt"/>
                  <a:ea typeface="+mn-ea"/>
                  <a:cs typeface="+mn-cs"/>
                </a:defRPr>
              </a:lvl7pPr>
              <a:lvl8pPr marL="2240280" algn="l" defTabSz="640080" rtl="0" eaLnBrk="1" latinLnBrk="0" hangingPunct="1">
                <a:defRPr sz="1300" kern="1200">
                  <a:solidFill>
                    <a:schemeClr val="lt1"/>
                  </a:solidFill>
                  <a:latin typeface="+mn-lt"/>
                  <a:ea typeface="+mn-ea"/>
                  <a:cs typeface="+mn-cs"/>
                </a:defRPr>
              </a:lvl8pPr>
              <a:lvl9pPr marL="2560320" algn="l" defTabSz="640080" rtl="0" eaLnBrk="1" latinLnBrk="0" hangingPunct="1">
                <a:defRPr sz="13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59" name="Round Same Side Corner Rectangle 58"/>
            <xdr:cNvSpPr/>
          </xdr:nvSpPr>
          <xdr:spPr bwMode="gray">
            <a:xfrm rot="10800000">
              <a:off x="4411101"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a:endParaRPr lang="en-US" sz="1000"/>
            </a:p>
          </xdr:txBody>
        </xdr:sp>
        <xdr:sp macro="" textlink="">
          <xdr:nvSpPr>
            <xdr:cNvPr id="60" name="Freeform 59"/>
            <xdr:cNvSpPr/>
          </xdr:nvSpPr>
          <xdr:spPr bwMode="gray">
            <a:xfrm rot="1510923" flipV="1">
              <a:off x="4475718" y="2014056"/>
              <a:ext cx="84539" cy="164592"/>
            </a:xfrm>
            <a:custGeom>
              <a:avLst/>
              <a:gdLst>
                <a:gd name="connsiteX0" fmla="*/ 0 w 183356"/>
                <a:gd name="connsiteY0" fmla="*/ 45839 h 183356"/>
                <a:gd name="connsiteX1" fmla="*/ 45839 w 183356"/>
                <a:gd name="connsiteY1" fmla="*/ 45839 h 183356"/>
                <a:gd name="connsiteX2" fmla="*/ 45839 w 183356"/>
                <a:gd name="connsiteY2" fmla="*/ 0 h 183356"/>
                <a:gd name="connsiteX3" fmla="*/ 137517 w 183356"/>
                <a:gd name="connsiteY3" fmla="*/ 0 h 183356"/>
                <a:gd name="connsiteX4" fmla="*/ 137517 w 183356"/>
                <a:gd name="connsiteY4" fmla="*/ 45839 h 183356"/>
                <a:gd name="connsiteX5" fmla="*/ 183356 w 183356"/>
                <a:gd name="connsiteY5" fmla="*/ 45839 h 183356"/>
                <a:gd name="connsiteX6" fmla="*/ 183356 w 183356"/>
                <a:gd name="connsiteY6" fmla="*/ 137517 h 183356"/>
                <a:gd name="connsiteX7" fmla="*/ 137517 w 183356"/>
                <a:gd name="connsiteY7" fmla="*/ 137517 h 183356"/>
                <a:gd name="connsiteX8" fmla="*/ 137517 w 183356"/>
                <a:gd name="connsiteY8" fmla="*/ 183356 h 183356"/>
                <a:gd name="connsiteX9" fmla="*/ 45839 w 183356"/>
                <a:gd name="connsiteY9" fmla="*/ 183356 h 183356"/>
                <a:gd name="connsiteX10" fmla="*/ 45839 w 183356"/>
                <a:gd name="connsiteY10" fmla="*/ 137517 h 183356"/>
                <a:gd name="connsiteX11" fmla="*/ 0 w 183356"/>
                <a:gd name="connsiteY11" fmla="*/ 137517 h 183356"/>
                <a:gd name="connsiteX12" fmla="*/ 0 w 183356"/>
                <a:gd name="connsiteY12" fmla="*/ 45839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11" fmla="*/ 137279 w 183356"/>
                <a:gd name="connsiteY11" fmla="*/ 91440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47029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137517 w 183356"/>
                <a:gd name="connsiteY0" fmla="*/ 0 h 137517"/>
                <a:gd name="connsiteX1" fmla="*/ 183356 w 183356"/>
                <a:gd name="connsiteY1" fmla="*/ 0 h 137517"/>
                <a:gd name="connsiteX2" fmla="*/ 183356 w 183356"/>
                <a:gd name="connsiteY2" fmla="*/ 91678 h 137517"/>
                <a:gd name="connsiteX3" fmla="*/ 137517 w 183356"/>
                <a:gd name="connsiteY3" fmla="*/ 91678 h 137517"/>
                <a:gd name="connsiteX4" fmla="*/ 137517 w 183356"/>
                <a:gd name="connsiteY4" fmla="*/ 137517 h 137517"/>
                <a:gd name="connsiteX5" fmla="*/ 45839 w 183356"/>
                <a:gd name="connsiteY5" fmla="*/ 137517 h 137517"/>
                <a:gd name="connsiteX6" fmla="*/ 45839 w 183356"/>
                <a:gd name="connsiteY6" fmla="*/ 91678 h 137517"/>
                <a:gd name="connsiteX7" fmla="*/ 0 w 183356"/>
                <a:gd name="connsiteY7" fmla="*/ 91678 h 137517"/>
                <a:gd name="connsiteX8" fmla="*/ 0 w 183356"/>
                <a:gd name="connsiteY8" fmla="*/ 0 h 137517"/>
                <a:gd name="connsiteX9" fmla="*/ 45839 w 183356"/>
                <a:gd name="connsiteY9"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8" fmla="*/ 45839 w 183356"/>
                <a:gd name="connsiteY8"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0" fmla="*/ 183356 w 183356"/>
                <a:gd name="connsiteY0" fmla="*/ 91678 h 137517"/>
                <a:gd name="connsiteX1" fmla="*/ 137517 w 183356"/>
                <a:gd name="connsiteY1" fmla="*/ 91678 h 137517"/>
                <a:gd name="connsiteX2" fmla="*/ 137517 w 183356"/>
                <a:gd name="connsiteY2" fmla="*/ 137517 h 137517"/>
                <a:gd name="connsiteX3" fmla="*/ 45839 w 183356"/>
                <a:gd name="connsiteY3" fmla="*/ 137517 h 137517"/>
                <a:gd name="connsiteX4" fmla="*/ 45839 w 183356"/>
                <a:gd name="connsiteY4" fmla="*/ 91678 h 137517"/>
                <a:gd name="connsiteX5" fmla="*/ 0 w 183356"/>
                <a:gd name="connsiteY5" fmla="*/ 91678 h 137517"/>
                <a:gd name="connsiteX6" fmla="*/ 0 w 183356"/>
                <a:gd name="connsiteY6" fmla="*/ 0 h 137517"/>
                <a:gd name="connsiteX0" fmla="*/ 137517 w 137517"/>
                <a:gd name="connsiteY0" fmla="*/ 91678 h 137517"/>
                <a:gd name="connsiteX1" fmla="*/ 137517 w 137517"/>
                <a:gd name="connsiteY1" fmla="*/ 137517 h 137517"/>
                <a:gd name="connsiteX2" fmla="*/ 45839 w 137517"/>
                <a:gd name="connsiteY2" fmla="*/ 137517 h 137517"/>
                <a:gd name="connsiteX3" fmla="*/ 45839 w 137517"/>
                <a:gd name="connsiteY3" fmla="*/ 91678 h 137517"/>
                <a:gd name="connsiteX4" fmla="*/ 0 w 137517"/>
                <a:gd name="connsiteY4" fmla="*/ 91678 h 137517"/>
                <a:gd name="connsiteX5" fmla="*/ 0 w 137517"/>
                <a:gd name="connsiteY5" fmla="*/ 0 h 137517"/>
                <a:gd name="connsiteX0" fmla="*/ 93193 w 137517"/>
                <a:gd name="connsiteY0" fmla="*/ 197142 h 197142"/>
                <a:gd name="connsiteX1" fmla="*/ 137517 w 137517"/>
                <a:gd name="connsiteY1" fmla="*/ 137517 h 197142"/>
                <a:gd name="connsiteX2" fmla="*/ 45839 w 137517"/>
                <a:gd name="connsiteY2" fmla="*/ 137517 h 197142"/>
                <a:gd name="connsiteX3" fmla="*/ 45839 w 137517"/>
                <a:gd name="connsiteY3" fmla="*/ 91678 h 197142"/>
                <a:gd name="connsiteX4" fmla="*/ 0 w 137517"/>
                <a:gd name="connsiteY4" fmla="*/ 91678 h 197142"/>
                <a:gd name="connsiteX5" fmla="*/ 0 w 137517"/>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45839 w 96703"/>
                <a:gd name="connsiteY3" fmla="*/ 91678 h 197142"/>
                <a:gd name="connsiteX4" fmla="*/ 0 w 96703"/>
                <a:gd name="connsiteY4" fmla="*/ 91678 h 197142"/>
                <a:gd name="connsiteX5" fmla="*/ 0 w 96703"/>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57740 w 96703"/>
                <a:gd name="connsiteY3" fmla="*/ 55172 h 197142"/>
                <a:gd name="connsiteX4" fmla="*/ 0 w 96703"/>
                <a:gd name="connsiteY4" fmla="*/ 91678 h 197142"/>
                <a:gd name="connsiteX5" fmla="*/ 0 w 96703"/>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61793 w 100756"/>
                <a:gd name="connsiteY3" fmla="*/ 55172 h 197142"/>
                <a:gd name="connsiteX4" fmla="*/ 0 w 100756"/>
                <a:gd name="connsiteY4" fmla="*/ 100298 h 197142"/>
                <a:gd name="connsiteX5" fmla="*/ 4053 w 100756"/>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48235 w 100756"/>
                <a:gd name="connsiteY3" fmla="*/ 67217 h 197142"/>
                <a:gd name="connsiteX4" fmla="*/ 0 w 100756"/>
                <a:gd name="connsiteY4" fmla="*/ 100298 h 197142"/>
                <a:gd name="connsiteX5" fmla="*/ 4053 w 100756"/>
                <a:gd name="connsiteY5" fmla="*/ 0 h 197142"/>
                <a:gd name="connsiteX0" fmla="*/ 93321 w 100756"/>
                <a:gd name="connsiteY0" fmla="*/ 211084 h 211084"/>
                <a:gd name="connsiteX1" fmla="*/ 100756 w 100756"/>
                <a:gd name="connsiteY1" fmla="*/ 123589 h 211084"/>
                <a:gd name="connsiteX2" fmla="*/ 49892 w 100756"/>
                <a:gd name="connsiteY2" fmla="*/ 137517 h 211084"/>
                <a:gd name="connsiteX3" fmla="*/ 48235 w 100756"/>
                <a:gd name="connsiteY3" fmla="*/ 67217 h 211084"/>
                <a:gd name="connsiteX4" fmla="*/ 0 w 100756"/>
                <a:gd name="connsiteY4" fmla="*/ 100298 h 211084"/>
                <a:gd name="connsiteX5" fmla="*/ 4053 w 100756"/>
                <a:gd name="connsiteY5" fmla="*/ 0 h 211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756" h="211084">
                  <a:moveTo>
                    <a:pt x="93321" y="211084"/>
                  </a:moveTo>
                  <a:lnTo>
                    <a:pt x="100756" y="123589"/>
                  </a:lnTo>
                  <a:lnTo>
                    <a:pt x="49892" y="137517"/>
                  </a:lnTo>
                  <a:cubicBezTo>
                    <a:pt x="49340" y="114084"/>
                    <a:pt x="48787" y="90650"/>
                    <a:pt x="48235" y="67217"/>
                  </a:cubicBezTo>
                  <a:lnTo>
                    <a:pt x="0" y="100298"/>
                  </a:lnTo>
                  <a:lnTo>
                    <a:pt x="4053" y="0"/>
                  </a:lnTo>
                </a:path>
              </a:pathLst>
            </a:custGeom>
            <a:noFill/>
            <a:ln w="19050" cap="flat" cmpd="sng" algn="ctr">
              <a:solidFill>
                <a:schemeClr val="bg1"/>
              </a:solidFill>
              <a:prstDash val="solid"/>
              <a:miter lim="800000"/>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defTabSz="1463675"/>
              <a:endParaRPr lang="en-US" sz="1000">
                <a:solidFill>
                  <a:schemeClr val="bg2"/>
                </a:solidFill>
              </a:endParaRPr>
            </a:p>
          </xdr:txBody>
        </xdr:sp>
      </xdr:grpSp>
    </xdr:grpSp>
    <xdr:clientData/>
  </xdr:twoCellAnchor>
  <xdr:twoCellAnchor editAs="oneCell">
    <xdr:from>
      <xdr:col>2</xdr:col>
      <xdr:colOff>0</xdr:colOff>
      <xdr:row>30</xdr:row>
      <xdr:rowOff>103128</xdr:rowOff>
    </xdr:from>
    <xdr:to>
      <xdr:col>2</xdr:col>
      <xdr:colOff>365760</xdr:colOff>
      <xdr:row>32</xdr:row>
      <xdr:rowOff>82487</xdr:rowOff>
    </xdr:to>
    <xdr:pic>
      <xdr:nvPicPr>
        <xdr:cNvPr id="52" name="Picture 51" descr="L:\Public\Share\ABC Templates and Resources\EAB Templates and Resources\EAB Art Icons Logos\EAB Icons\Speech_bubbles.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79812" y="6781834"/>
          <a:ext cx="365760" cy="266229"/>
        </a:xfrm>
        <a:prstGeom prst="rect">
          <a:avLst/>
        </a:prstGeom>
        <a:noFill/>
        <a:ln>
          <a:noFill/>
        </a:ln>
      </xdr:spPr>
    </xdr:pic>
    <xdr:clientData/>
  </xdr:twoCellAnchor>
  <xdr:twoCellAnchor>
    <xdr:from>
      <xdr:col>6</xdr:col>
      <xdr:colOff>1246768</xdr:colOff>
      <xdr:row>34</xdr:row>
      <xdr:rowOff>61476</xdr:rowOff>
    </xdr:from>
    <xdr:to>
      <xdr:col>7</xdr:col>
      <xdr:colOff>266701</xdr:colOff>
      <xdr:row>35</xdr:row>
      <xdr:rowOff>66675</xdr:rowOff>
    </xdr:to>
    <xdr:sp macro="" textlink="R17">
      <xdr:nvSpPr>
        <xdr:cNvPr id="22" name="TextBox 40"/>
        <xdr:cNvSpPr txBox="1"/>
      </xdr:nvSpPr>
      <xdr:spPr bwMode="gray">
        <a:xfrm>
          <a:off x="7199893" y="7910076"/>
          <a:ext cx="553458" cy="176649"/>
        </a:xfrm>
        <a:prstGeom prst="rect">
          <a:avLst/>
        </a:prstGeom>
        <a:noFill/>
      </xdr:spPr>
      <xdr:txBody>
        <a:bodyPr wrap="square" lIns="0" tIns="0" rIns="0" bIns="0" rtlCol="0" anchor="t">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fld id="{41031503-2E9E-4559-A03D-D8ADBF87F4C8}" type="TxLink">
            <a:rPr lang="en-US" sz="900" b="0" i="0" u="none" strike="noStrike">
              <a:solidFill>
                <a:srgbClr val="4F5861"/>
              </a:solidFill>
              <a:latin typeface="Verdana"/>
              <a:ea typeface="Verdana"/>
              <a:cs typeface="Verdana"/>
            </a:rPr>
            <a:pPr/>
            <a:t>n=61</a:t>
          </a:fld>
          <a:endParaRPr lang="en-US" sz="2500">
            <a:solidFill>
              <a:schemeClr val="accent6"/>
            </a:solidFill>
            <a:latin typeface="+mj-lt"/>
          </a:endParaRPr>
        </a:p>
      </xdr:txBody>
    </xdr:sp>
    <xdr:clientData/>
  </xdr:twoCellAnchor>
  <xdr:twoCellAnchor>
    <xdr:from>
      <xdr:col>1</xdr:col>
      <xdr:colOff>267536</xdr:colOff>
      <xdr:row>14</xdr:row>
      <xdr:rowOff>204106</xdr:rowOff>
    </xdr:from>
    <xdr:to>
      <xdr:col>4</xdr:col>
      <xdr:colOff>193964</xdr:colOff>
      <xdr:row>22</xdr:row>
      <xdr:rowOff>55415</xdr:rowOff>
    </xdr:to>
    <xdr:sp macro="" textlink="">
      <xdr:nvSpPr>
        <xdr:cNvPr id="39" name="Line Callout 2 (No Border) 86"/>
        <xdr:cNvSpPr/>
      </xdr:nvSpPr>
      <xdr:spPr bwMode="gray">
        <a:xfrm>
          <a:off x="2077286" y="3696606"/>
          <a:ext cx="2551095" cy="1830392"/>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900" b="1" kern="1200">
              <a:solidFill>
                <a:schemeClr val="tx1"/>
              </a:solidFill>
              <a:effectLst/>
              <a:ea typeface="Times New Roman"/>
              <a:cs typeface="Times New Roman"/>
            </a:rPr>
            <a:t>Experiencing Harassment</a:t>
          </a:r>
          <a:endParaRPr lang="en-US" sz="1200" b="0" kern="0">
            <a:solidFill>
              <a:schemeClr val="tx1"/>
            </a:solidFill>
            <a:effectLst/>
            <a:latin typeface="Times New Roman"/>
            <a:ea typeface="Times New Roman"/>
            <a:cs typeface="+mn-cs"/>
          </a:endParaRPr>
        </a:p>
        <a:p>
          <a:pPr marL="0" marR="0">
            <a:spcAft>
              <a:spcPts val="1000"/>
            </a:spcAft>
          </a:pPr>
          <a:r>
            <a:rPr lang="en-US" sz="900">
              <a:solidFill>
                <a:schemeClr val="tx1"/>
              </a:solidFill>
              <a:effectLst/>
              <a:ea typeface="Times New Roman"/>
            </a:rPr>
            <a:t/>
          </a:r>
          <a:br>
            <a:rPr lang="en-US" sz="900">
              <a:solidFill>
                <a:schemeClr val="tx1"/>
              </a:solidFill>
              <a:effectLst/>
              <a:ea typeface="Times New Roman"/>
            </a:rPr>
          </a:br>
          <a:r>
            <a:rPr lang="en-US" sz="900">
              <a:solidFill>
                <a:schemeClr val="tx1"/>
              </a:solidFill>
              <a:effectLst/>
              <a:ea typeface="Times New Roman"/>
            </a:rPr>
            <a:t/>
          </a:r>
          <a:br>
            <a:rPr lang="en-US" sz="900">
              <a:solidFill>
                <a:schemeClr val="tx1"/>
              </a:solidFill>
              <a:effectLst/>
              <a:ea typeface="Times New Roman"/>
            </a:rPr>
          </a:br>
          <a:r>
            <a:rPr lang="en-US" sz="900">
              <a:solidFill>
                <a:schemeClr val="tx1"/>
              </a:solidFill>
              <a:effectLst/>
              <a:ea typeface="Times New Roman"/>
            </a:rPr>
            <a:t/>
          </a:r>
          <a:br>
            <a:rPr lang="en-US" sz="900">
              <a:solidFill>
                <a:schemeClr val="tx1"/>
              </a:solidFill>
              <a:effectLst/>
              <a:ea typeface="Times New Roman"/>
            </a:rPr>
          </a:br>
          <a:r>
            <a:rPr lang="en-US" sz="700">
              <a:solidFill>
                <a:schemeClr val="tx1"/>
              </a:solidFill>
              <a:effectLst/>
              <a:ea typeface="Times New Roman"/>
            </a:rPr>
            <a:t/>
          </a:r>
          <a:br>
            <a:rPr lang="en-US" sz="700">
              <a:solidFill>
                <a:schemeClr val="tx1"/>
              </a:solidFill>
              <a:effectLst/>
              <a:ea typeface="Times New Roman"/>
            </a:rPr>
          </a:br>
          <a:r>
            <a:rPr lang="en-US" sz="900">
              <a:solidFill>
                <a:schemeClr val="tx1"/>
              </a:solidFill>
              <a:effectLst/>
              <a:ea typeface="Times New Roman"/>
            </a:rPr>
            <a:t>Percentage of respondents  that experienced</a:t>
          </a:r>
          <a:r>
            <a:rPr lang="en-US" sz="900" baseline="0">
              <a:solidFill>
                <a:schemeClr val="tx1"/>
              </a:solidFill>
              <a:effectLst/>
              <a:ea typeface="Times New Roman"/>
            </a:rPr>
            <a:t> at least one form  of stalking or harassment since the beginning of the current school year.</a:t>
          </a:r>
        </a:p>
        <a:p>
          <a:pPr marL="0" marR="0">
            <a:spcAft>
              <a:spcPts val="1000"/>
            </a:spcAft>
          </a:pPr>
          <a:r>
            <a:rPr lang="en-US" sz="900" baseline="0">
              <a:solidFill>
                <a:schemeClr val="tx1"/>
              </a:solidFill>
              <a:effectLst/>
              <a:ea typeface="Times New Roman"/>
            </a:rPr>
            <a:t>n=418</a:t>
          </a:r>
          <a:endParaRPr lang="en-US" sz="900">
            <a:solidFill>
              <a:schemeClr val="tx1"/>
            </a:solidFill>
            <a:effectLst/>
            <a:ea typeface="Times New Roman"/>
          </a:endParaRPr>
        </a:p>
      </xdr:txBody>
    </xdr:sp>
    <xdr:clientData/>
  </xdr:twoCellAnchor>
  <xdr:twoCellAnchor>
    <xdr:from>
      <xdr:col>3</xdr:col>
      <xdr:colOff>1696673</xdr:colOff>
      <xdr:row>14</xdr:row>
      <xdr:rowOff>208116</xdr:rowOff>
    </xdr:from>
    <xdr:to>
      <xdr:col>4</xdr:col>
      <xdr:colOff>192344</xdr:colOff>
      <xdr:row>15</xdr:row>
      <xdr:rowOff>170339</xdr:rowOff>
    </xdr:to>
    <xdr:grpSp>
      <xdr:nvGrpSpPr>
        <xdr:cNvPr id="40" name="Group 39"/>
        <xdr:cNvGrpSpPr/>
      </xdr:nvGrpSpPr>
      <xdr:grpSpPr bwMode="gray">
        <a:xfrm>
          <a:off x="4384840" y="3700616"/>
          <a:ext cx="241921" cy="184473"/>
          <a:chOff x="4411101" y="2003891"/>
          <a:chExt cx="271672" cy="181522"/>
        </a:xfrm>
      </xdr:grpSpPr>
      <xdr:sp macro="" textlink="">
        <xdr:nvSpPr>
          <xdr:cNvPr id="67" name="Rectangle 66"/>
          <xdr:cNvSpPr/>
        </xdr:nvSpPr>
        <xdr:spPr bwMode="gray">
          <a:xfrm>
            <a:off x="4411101"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lt1"/>
                </a:solidFill>
                <a:latin typeface="+mn-lt"/>
                <a:ea typeface="+mn-ea"/>
                <a:cs typeface="+mn-cs"/>
              </a:defRPr>
            </a:lvl1pPr>
            <a:lvl2pPr marL="320040" algn="l" defTabSz="640080" rtl="0" eaLnBrk="1" latinLnBrk="0" hangingPunct="1">
              <a:defRPr sz="1300" kern="1200">
                <a:solidFill>
                  <a:schemeClr val="lt1"/>
                </a:solidFill>
                <a:latin typeface="+mn-lt"/>
                <a:ea typeface="+mn-ea"/>
                <a:cs typeface="+mn-cs"/>
              </a:defRPr>
            </a:lvl2pPr>
            <a:lvl3pPr marL="640080" algn="l" defTabSz="640080" rtl="0" eaLnBrk="1" latinLnBrk="0" hangingPunct="1">
              <a:defRPr sz="1300" kern="1200">
                <a:solidFill>
                  <a:schemeClr val="lt1"/>
                </a:solidFill>
                <a:latin typeface="+mn-lt"/>
                <a:ea typeface="+mn-ea"/>
                <a:cs typeface="+mn-cs"/>
              </a:defRPr>
            </a:lvl3pPr>
            <a:lvl4pPr marL="960120" algn="l" defTabSz="640080" rtl="0" eaLnBrk="1" latinLnBrk="0" hangingPunct="1">
              <a:defRPr sz="1300" kern="1200">
                <a:solidFill>
                  <a:schemeClr val="lt1"/>
                </a:solidFill>
                <a:latin typeface="+mn-lt"/>
                <a:ea typeface="+mn-ea"/>
                <a:cs typeface="+mn-cs"/>
              </a:defRPr>
            </a:lvl4pPr>
            <a:lvl5pPr marL="1280160" algn="l" defTabSz="640080" rtl="0" eaLnBrk="1" latinLnBrk="0" hangingPunct="1">
              <a:defRPr sz="1300" kern="1200">
                <a:solidFill>
                  <a:schemeClr val="lt1"/>
                </a:solidFill>
                <a:latin typeface="+mn-lt"/>
                <a:ea typeface="+mn-ea"/>
                <a:cs typeface="+mn-cs"/>
              </a:defRPr>
            </a:lvl5pPr>
            <a:lvl6pPr marL="1600200" algn="l" defTabSz="640080" rtl="0" eaLnBrk="1" latinLnBrk="0" hangingPunct="1">
              <a:defRPr sz="1300" kern="1200">
                <a:solidFill>
                  <a:schemeClr val="lt1"/>
                </a:solidFill>
                <a:latin typeface="+mn-lt"/>
                <a:ea typeface="+mn-ea"/>
                <a:cs typeface="+mn-cs"/>
              </a:defRPr>
            </a:lvl6pPr>
            <a:lvl7pPr marL="1920240" algn="l" defTabSz="640080" rtl="0" eaLnBrk="1" latinLnBrk="0" hangingPunct="1">
              <a:defRPr sz="1300" kern="1200">
                <a:solidFill>
                  <a:schemeClr val="lt1"/>
                </a:solidFill>
                <a:latin typeface="+mn-lt"/>
                <a:ea typeface="+mn-ea"/>
                <a:cs typeface="+mn-cs"/>
              </a:defRPr>
            </a:lvl7pPr>
            <a:lvl8pPr marL="2240280" algn="l" defTabSz="640080" rtl="0" eaLnBrk="1" latinLnBrk="0" hangingPunct="1">
              <a:defRPr sz="1300" kern="1200">
                <a:solidFill>
                  <a:schemeClr val="lt1"/>
                </a:solidFill>
                <a:latin typeface="+mn-lt"/>
                <a:ea typeface="+mn-ea"/>
                <a:cs typeface="+mn-cs"/>
              </a:defRPr>
            </a:lvl8pPr>
            <a:lvl9pPr marL="2560320" algn="l" defTabSz="640080" rtl="0" eaLnBrk="1" latinLnBrk="0" hangingPunct="1">
              <a:defRPr sz="13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68" name="Round Same Side Corner Rectangle 67"/>
          <xdr:cNvSpPr/>
        </xdr:nvSpPr>
        <xdr:spPr bwMode="gray">
          <a:xfrm rot="10800000">
            <a:off x="4411101"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a:endParaRPr lang="en-US" sz="1000"/>
          </a:p>
        </xdr:txBody>
      </xdr:sp>
      <xdr:sp macro="" textlink="">
        <xdr:nvSpPr>
          <xdr:cNvPr id="69" name="Freeform 68"/>
          <xdr:cNvSpPr/>
        </xdr:nvSpPr>
        <xdr:spPr bwMode="gray">
          <a:xfrm rot="1510923" flipV="1">
            <a:off x="4475718" y="2014056"/>
            <a:ext cx="84539" cy="164592"/>
          </a:xfrm>
          <a:custGeom>
            <a:avLst/>
            <a:gdLst>
              <a:gd name="connsiteX0" fmla="*/ 0 w 183356"/>
              <a:gd name="connsiteY0" fmla="*/ 45839 h 183356"/>
              <a:gd name="connsiteX1" fmla="*/ 45839 w 183356"/>
              <a:gd name="connsiteY1" fmla="*/ 45839 h 183356"/>
              <a:gd name="connsiteX2" fmla="*/ 45839 w 183356"/>
              <a:gd name="connsiteY2" fmla="*/ 0 h 183356"/>
              <a:gd name="connsiteX3" fmla="*/ 137517 w 183356"/>
              <a:gd name="connsiteY3" fmla="*/ 0 h 183356"/>
              <a:gd name="connsiteX4" fmla="*/ 137517 w 183356"/>
              <a:gd name="connsiteY4" fmla="*/ 45839 h 183356"/>
              <a:gd name="connsiteX5" fmla="*/ 183356 w 183356"/>
              <a:gd name="connsiteY5" fmla="*/ 45839 h 183356"/>
              <a:gd name="connsiteX6" fmla="*/ 183356 w 183356"/>
              <a:gd name="connsiteY6" fmla="*/ 137517 h 183356"/>
              <a:gd name="connsiteX7" fmla="*/ 137517 w 183356"/>
              <a:gd name="connsiteY7" fmla="*/ 137517 h 183356"/>
              <a:gd name="connsiteX8" fmla="*/ 137517 w 183356"/>
              <a:gd name="connsiteY8" fmla="*/ 183356 h 183356"/>
              <a:gd name="connsiteX9" fmla="*/ 45839 w 183356"/>
              <a:gd name="connsiteY9" fmla="*/ 183356 h 183356"/>
              <a:gd name="connsiteX10" fmla="*/ 45839 w 183356"/>
              <a:gd name="connsiteY10" fmla="*/ 137517 h 183356"/>
              <a:gd name="connsiteX11" fmla="*/ 0 w 183356"/>
              <a:gd name="connsiteY11" fmla="*/ 137517 h 183356"/>
              <a:gd name="connsiteX12" fmla="*/ 0 w 183356"/>
              <a:gd name="connsiteY12" fmla="*/ 45839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11" fmla="*/ 137279 w 183356"/>
              <a:gd name="connsiteY11" fmla="*/ 91440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47029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137517 w 183356"/>
              <a:gd name="connsiteY0" fmla="*/ 0 h 137517"/>
              <a:gd name="connsiteX1" fmla="*/ 183356 w 183356"/>
              <a:gd name="connsiteY1" fmla="*/ 0 h 137517"/>
              <a:gd name="connsiteX2" fmla="*/ 183356 w 183356"/>
              <a:gd name="connsiteY2" fmla="*/ 91678 h 137517"/>
              <a:gd name="connsiteX3" fmla="*/ 137517 w 183356"/>
              <a:gd name="connsiteY3" fmla="*/ 91678 h 137517"/>
              <a:gd name="connsiteX4" fmla="*/ 137517 w 183356"/>
              <a:gd name="connsiteY4" fmla="*/ 137517 h 137517"/>
              <a:gd name="connsiteX5" fmla="*/ 45839 w 183356"/>
              <a:gd name="connsiteY5" fmla="*/ 137517 h 137517"/>
              <a:gd name="connsiteX6" fmla="*/ 45839 w 183356"/>
              <a:gd name="connsiteY6" fmla="*/ 91678 h 137517"/>
              <a:gd name="connsiteX7" fmla="*/ 0 w 183356"/>
              <a:gd name="connsiteY7" fmla="*/ 91678 h 137517"/>
              <a:gd name="connsiteX8" fmla="*/ 0 w 183356"/>
              <a:gd name="connsiteY8" fmla="*/ 0 h 137517"/>
              <a:gd name="connsiteX9" fmla="*/ 45839 w 183356"/>
              <a:gd name="connsiteY9"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8" fmla="*/ 45839 w 183356"/>
              <a:gd name="connsiteY8"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0" fmla="*/ 183356 w 183356"/>
              <a:gd name="connsiteY0" fmla="*/ 91678 h 137517"/>
              <a:gd name="connsiteX1" fmla="*/ 137517 w 183356"/>
              <a:gd name="connsiteY1" fmla="*/ 91678 h 137517"/>
              <a:gd name="connsiteX2" fmla="*/ 137517 w 183356"/>
              <a:gd name="connsiteY2" fmla="*/ 137517 h 137517"/>
              <a:gd name="connsiteX3" fmla="*/ 45839 w 183356"/>
              <a:gd name="connsiteY3" fmla="*/ 137517 h 137517"/>
              <a:gd name="connsiteX4" fmla="*/ 45839 w 183356"/>
              <a:gd name="connsiteY4" fmla="*/ 91678 h 137517"/>
              <a:gd name="connsiteX5" fmla="*/ 0 w 183356"/>
              <a:gd name="connsiteY5" fmla="*/ 91678 h 137517"/>
              <a:gd name="connsiteX6" fmla="*/ 0 w 183356"/>
              <a:gd name="connsiteY6" fmla="*/ 0 h 137517"/>
              <a:gd name="connsiteX0" fmla="*/ 137517 w 137517"/>
              <a:gd name="connsiteY0" fmla="*/ 91678 h 137517"/>
              <a:gd name="connsiteX1" fmla="*/ 137517 w 137517"/>
              <a:gd name="connsiteY1" fmla="*/ 137517 h 137517"/>
              <a:gd name="connsiteX2" fmla="*/ 45839 w 137517"/>
              <a:gd name="connsiteY2" fmla="*/ 137517 h 137517"/>
              <a:gd name="connsiteX3" fmla="*/ 45839 w 137517"/>
              <a:gd name="connsiteY3" fmla="*/ 91678 h 137517"/>
              <a:gd name="connsiteX4" fmla="*/ 0 w 137517"/>
              <a:gd name="connsiteY4" fmla="*/ 91678 h 137517"/>
              <a:gd name="connsiteX5" fmla="*/ 0 w 137517"/>
              <a:gd name="connsiteY5" fmla="*/ 0 h 137517"/>
              <a:gd name="connsiteX0" fmla="*/ 93193 w 137517"/>
              <a:gd name="connsiteY0" fmla="*/ 197142 h 197142"/>
              <a:gd name="connsiteX1" fmla="*/ 137517 w 137517"/>
              <a:gd name="connsiteY1" fmla="*/ 137517 h 197142"/>
              <a:gd name="connsiteX2" fmla="*/ 45839 w 137517"/>
              <a:gd name="connsiteY2" fmla="*/ 137517 h 197142"/>
              <a:gd name="connsiteX3" fmla="*/ 45839 w 137517"/>
              <a:gd name="connsiteY3" fmla="*/ 91678 h 197142"/>
              <a:gd name="connsiteX4" fmla="*/ 0 w 137517"/>
              <a:gd name="connsiteY4" fmla="*/ 91678 h 197142"/>
              <a:gd name="connsiteX5" fmla="*/ 0 w 137517"/>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45839 w 96703"/>
              <a:gd name="connsiteY3" fmla="*/ 91678 h 197142"/>
              <a:gd name="connsiteX4" fmla="*/ 0 w 96703"/>
              <a:gd name="connsiteY4" fmla="*/ 91678 h 197142"/>
              <a:gd name="connsiteX5" fmla="*/ 0 w 96703"/>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57740 w 96703"/>
              <a:gd name="connsiteY3" fmla="*/ 55172 h 197142"/>
              <a:gd name="connsiteX4" fmla="*/ 0 w 96703"/>
              <a:gd name="connsiteY4" fmla="*/ 91678 h 197142"/>
              <a:gd name="connsiteX5" fmla="*/ 0 w 96703"/>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61793 w 100756"/>
              <a:gd name="connsiteY3" fmla="*/ 55172 h 197142"/>
              <a:gd name="connsiteX4" fmla="*/ 0 w 100756"/>
              <a:gd name="connsiteY4" fmla="*/ 100298 h 197142"/>
              <a:gd name="connsiteX5" fmla="*/ 4053 w 100756"/>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48235 w 100756"/>
              <a:gd name="connsiteY3" fmla="*/ 67217 h 197142"/>
              <a:gd name="connsiteX4" fmla="*/ 0 w 100756"/>
              <a:gd name="connsiteY4" fmla="*/ 100298 h 197142"/>
              <a:gd name="connsiteX5" fmla="*/ 4053 w 100756"/>
              <a:gd name="connsiteY5" fmla="*/ 0 h 197142"/>
              <a:gd name="connsiteX0" fmla="*/ 93321 w 100756"/>
              <a:gd name="connsiteY0" fmla="*/ 211084 h 211084"/>
              <a:gd name="connsiteX1" fmla="*/ 100756 w 100756"/>
              <a:gd name="connsiteY1" fmla="*/ 123589 h 211084"/>
              <a:gd name="connsiteX2" fmla="*/ 49892 w 100756"/>
              <a:gd name="connsiteY2" fmla="*/ 137517 h 211084"/>
              <a:gd name="connsiteX3" fmla="*/ 48235 w 100756"/>
              <a:gd name="connsiteY3" fmla="*/ 67217 h 211084"/>
              <a:gd name="connsiteX4" fmla="*/ 0 w 100756"/>
              <a:gd name="connsiteY4" fmla="*/ 100298 h 211084"/>
              <a:gd name="connsiteX5" fmla="*/ 4053 w 100756"/>
              <a:gd name="connsiteY5" fmla="*/ 0 h 211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756" h="211084">
                <a:moveTo>
                  <a:pt x="93321" y="211084"/>
                </a:moveTo>
                <a:lnTo>
                  <a:pt x="100756" y="123589"/>
                </a:lnTo>
                <a:lnTo>
                  <a:pt x="49892" y="137517"/>
                </a:lnTo>
                <a:cubicBezTo>
                  <a:pt x="49340" y="114084"/>
                  <a:pt x="48787" y="90650"/>
                  <a:pt x="48235" y="67217"/>
                </a:cubicBezTo>
                <a:lnTo>
                  <a:pt x="0" y="100298"/>
                </a:lnTo>
                <a:lnTo>
                  <a:pt x="4053" y="0"/>
                </a:lnTo>
              </a:path>
            </a:pathLst>
          </a:custGeom>
          <a:noFill/>
          <a:ln w="19050" cap="flat" cmpd="sng" algn="ctr">
            <a:solidFill>
              <a:schemeClr val="bg1"/>
            </a:solidFill>
            <a:prstDash val="solid"/>
            <a:miter lim="800000"/>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defTabSz="1463675"/>
            <a:endParaRPr lang="en-US" sz="1000">
              <a:solidFill>
                <a:schemeClr val="bg2"/>
              </a:solidFill>
            </a:endParaRPr>
          </a:p>
        </xdr:txBody>
      </xdr:sp>
    </xdr:grpSp>
    <xdr:clientData/>
  </xdr:twoCellAnchor>
  <xdr:twoCellAnchor>
    <xdr:from>
      <xdr:col>3</xdr:col>
      <xdr:colOff>262470</xdr:colOff>
      <xdr:row>16</xdr:row>
      <xdr:rowOff>221946</xdr:rowOff>
    </xdr:from>
    <xdr:to>
      <xdr:col>3</xdr:col>
      <xdr:colOff>1330036</xdr:colOff>
      <xdr:row>18</xdr:row>
      <xdr:rowOff>61986</xdr:rowOff>
    </xdr:to>
    <xdr:sp macro="" textlink="">
      <xdr:nvSpPr>
        <xdr:cNvPr id="71" name="TextBox 70"/>
        <xdr:cNvSpPr txBox="1"/>
      </xdr:nvSpPr>
      <xdr:spPr bwMode="gray">
        <a:xfrm>
          <a:off x="2950637" y="4127196"/>
          <a:ext cx="1067566" cy="41154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2500" b="0">
              <a:solidFill>
                <a:schemeClr val="accent6"/>
              </a:solidFill>
              <a:latin typeface="+mj-lt"/>
              <a:ea typeface="+mn-ea"/>
              <a:cs typeface="+mn-cs"/>
            </a:rPr>
            <a:t>16%</a:t>
          </a:r>
        </a:p>
      </xdr:txBody>
    </xdr:sp>
    <xdr:clientData/>
  </xdr:twoCellAnchor>
  <xdr:twoCellAnchor>
    <xdr:from>
      <xdr:col>10</xdr:col>
      <xdr:colOff>1529255</xdr:colOff>
      <xdr:row>0</xdr:row>
      <xdr:rowOff>541282</xdr:rowOff>
    </xdr:from>
    <xdr:to>
      <xdr:col>10</xdr:col>
      <xdr:colOff>2922659</xdr:colOff>
      <xdr:row>0</xdr:row>
      <xdr:rowOff>727210</xdr:rowOff>
    </xdr:to>
    <xdr:sp macro="" textlink="">
      <xdr:nvSpPr>
        <xdr:cNvPr id="70" name="TextBox 69"/>
        <xdr:cNvSpPr txBox="1"/>
      </xdr:nvSpPr>
      <xdr:spPr bwMode="gray">
        <a:xfrm>
          <a:off x="11214538" y="541282"/>
          <a:ext cx="1393404" cy="18592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©2017 EAB • All Rights Reserved</a:t>
          </a:r>
        </a:p>
      </xdr:txBody>
    </xdr:sp>
    <xdr:clientData/>
  </xdr:twoCellAnchor>
  <xdr:twoCellAnchor editAs="oneCell">
    <xdr:from>
      <xdr:col>0</xdr:col>
      <xdr:colOff>132783</xdr:colOff>
      <xdr:row>0</xdr:row>
      <xdr:rowOff>133917</xdr:rowOff>
    </xdr:from>
    <xdr:to>
      <xdr:col>0</xdr:col>
      <xdr:colOff>1561533</xdr:colOff>
      <xdr:row>0</xdr:row>
      <xdr:rowOff>682557</xdr:rowOff>
    </xdr:to>
    <xdr:pic>
      <xdr:nvPicPr>
        <xdr:cNvPr id="72" name="Picture 7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2783" y="133917"/>
          <a:ext cx="1428750" cy="548640"/>
        </a:xfrm>
        <a:prstGeom prst="rect">
          <a:avLst/>
        </a:prstGeom>
      </xdr:spPr>
    </xdr:pic>
    <xdr:clientData/>
  </xdr:twoCellAnchor>
  <xdr:twoCellAnchor>
    <xdr:from>
      <xdr:col>0</xdr:col>
      <xdr:colOff>0</xdr:colOff>
      <xdr:row>2</xdr:row>
      <xdr:rowOff>0</xdr:rowOff>
    </xdr:from>
    <xdr:to>
      <xdr:col>1</xdr:col>
      <xdr:colOff>33061</xdr:colOff>
      <xdr:row>26</xdr:row>
      <xdr:rowOff>74021</xdr:rowOff>
    </xdr:to>
    <xdr:grpSp>
      <xdr:nvGrpSpPr>
        <xdr:cNvPr id="33" name="Group 32"/>
        <xdr:cNvGrpSpPr/>
      </xdr:nvGrpSpPr>
      <xdr:grpSpPr>
        <a:xfrm>
          <a:off x="0" y="1047750"/>
          <a:ext cx="1842811" cy="5482104"/>
          <a:chOff x="0" y="1053548"/>
          <a:chExt cx="1839001" cy="5228104"/>
        </a:xfrm>
      </xdr:grpSpPr>
      <xdr:grpSp>
        <xdr:nvGrpSpPr>
          <xdr:cNvPr id="34" name="Group 33"/>
          <xdr:cNvGrpSpPr/>
        </xdr:nvGrpSpPr>
        <xdr:grpSpPr>
          <a:xfrm>
            <a:off x="0" y="1053548"/>
            <a:ext cx="1839001" cy="4920136"/>
            <a:chOff x="0" y="1052763"/>
            <a:chExt cx="1784684" cy="5060111"/>
          </a:xfrm>
        </xdr:grpSpPr>
        <xdr:sp macro="" textlink="">
          <xdr:nvSpPr>
            <xdr:cNvPr id="36" name="TextBox 35"/>
            <xdr:cNvSpPr txBox="1"/>
          </xdr:nvSpPr>
          <xdr:spPr bwMode="gray">
            <a:xfrm>
              <a:off x="0" y="1052763"/>
              <a:ext cx="1784684" cy="26479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u="none">
                  <a:solidFill>
                    <a:schemeClr val="tx1"/>
                  </a:solidFill>
                  <a:latin typeface="+mn-lt"/>
                  <a:ea typeface="+mn-ea"/>
                  <a:cs typeface="+mn-cs"/>
                </a:rPr>
                <a:t>Report Contents</a:t>
              </a:r>
            </a:p>
          </xdr:txBody>
        </xdr:sp>
        <xdr:sp macro="" textlink="">
          <xdr:nvSpPr>
            <xdr:cNvPr id="37" name="TextBox 36">
              <a:hlinkClick xmlns:r="http://schemas.openxmlformats.org/officeDocument/2006/relationships" r:id="rId5"/>
            </xdr:cNvPr>
            <xdr:cNvSpPr txBox="1"/>
          </xdr:nvSpPr>
          <xdr:spPr bwMode="gray">
            <a:xfrm>
              <a:off x="0" y="1370302"/>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 Introduction</a:t>
              </a:r>
            </a:p>
          </xdr:txBody>
        </xdr:sp>
        <xdr:sp macro="" textlink="">
          <xdr:nvSpPr>
            <xdr:cNvPr id="38" name="TextBox 37">
              <a:hlinkClick xmlns:r="http://schemas.openxmlformats.org/officeDocument/2006/relationships" r:id="rId6"/>
            </xdr:cNvPr>
            <xdr:cNvSpPr txBox="1"/>
          </xdr:nvSpPr>
          <xdr:spPr bwMode="gray">
            <a:xfrm>
              <a:off x="0" y="202443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Demographics</a:t>
              </a:r>
            </a:p>
          </xdr:txBody>
        </xdr:sp>
        <xdr:sp macro="" textlink="">
          <xdr:nvSpPr>
            <xdr:cNvPr id="44" name="TextBox 43">
              <a:hlinkClick xmlns:r="http://schemas.openxmlformats.org/officeDocument/2006/relationships" r:id="rId7"/>
            </xdr:cNvPr>
            <xdr:cNvSpPr txBox="1"/>
          </xdr:nvSpPr>
          <xdr:spPr bwMode="gray">
            <a:xfrm>
              <a:off x="0" y="2858813"/>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Prevention Training and Student Knowledge</a:t>
              </a:r>
            </a:p>
          </xdr:txBody>
        </xdr:sp>
        <xdr:sp macro="" textlink="">
          <xdr:nvSpPr>
            <xdr:cNvPr id="45" name="TextBox 44">
              <a:hlinkClick xmlns:r="http://schemas.openxmlformats.org/officeDocument/2006/relationships" r:id="rId8"/>
            </xdr:cNvPr>
            <xdr:cNvSpPr txBox="1"/>
          </xdr:nvSpPr>
          <xdr:spPr bwMode="gray">
            <a:xfrm>
              <a:off x="0" y="3368760"/>
              <a:ext cx="1784684" cy="4572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Sexual Violence Experiences</a:t>
              </a:r>
            </a:p>
          </xdr:txBody>
        </xdr:sp>
        <xdr:sp macro="" textlink="">
          <xdr:nvSpPr>
            <xdr:cNvPr id="47" name="TextBox 46">
              <a:hlinkClick xmlns:r="http://schemas.openxmlformats.org/officeDocument/2006/relationships" r:id="rId9"/>
            </xdr:cNvPr>
            <xdr:cNvSpPr txBox="1"/>
          </xdr:nvSpPr>
          <xdr:spPr bwMode="gray">
            <a:xfrm>
              <a:off x="0" y="3878707"/>
              <a:ext cx="1784684" cy="605252"/>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Perpetrator Behavior,</a:t>
              </a:r>
              <a:r>
                <a:rPr lang="en-US" sz="1000" b="0" u="sng" baseline="0">
                  <a:solidFill>
                    <a:schemeClr val="tx1"/>
                  </a:solidFill>
                  <a:latin typeface="+mn-lt"/>
                  <a:ea typeface="+mn-ea"/>
                  <a:cs typeface="+mn-cs"/>
                </a:rPr>
                <a:t> Relationship, Location of the Incident</a:t>
              </a:r>
              <a:endParaRPr lang="en-US" sz="1000" b="0" u="sng">
                <a:solidFill>
                  <a:schemeClr val="tx1"/>
                </a:solidFill>
                <a:latin typeface="+mn-lt"/>
                <a:ea typeface="+mn-ea"/>
                <a:cs typeface="+mn-cs"/>
              </a:endParaRPr>
            </a:p>
          </xdr:txBody>
        </xdr:sp>
        <xdr:sp macro="" textlink="">
          <xdr:nvSpPr>
            <xdr:cNvPr id="48" name="TextBox 47">
              <a:hlinkClick xmlns:r="http://schemas.openxmlformats.org/officeDocument/2006/relationships" r:id="rId10"/>
            </xdr:cNvPr>
            <xdr:cNvSpPr txBox="1"/>
          </xdr:nvSpPr>
          <xdr:spPr bwMode="gray">
            <a:xfrm>
              <a:off x="0" y="4536706"/>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Reporting</a:t>
              </a:r>
              <a:r>
                <a:rPr lang="en-US" sz="1000" b="0" u="sng" baseline="0">
                  <a:solidFill>
                    <a:schemeClr val="tx1"/>
                  </a:solidFill>
                  <a:latin typeface="+mn-lt"/>
                  <a:ea typeface="+mn-ea"/>
                  <a:cs typeface="+mn-cs"/>
                </a:rPr>
                <a:t> an Incident</a:t>
              </a:r>
              <a:endParaRPr lang="en-US" sz="1000" b="0" u="sng">
                <a:solidFill>
                  <a:schemeClr val="tx1"/>
                </a:solidFill>
                <a:latin typeface="+mn-lt"/>
                <a:ea typeface="+mn-ea"/>
                <a:cs typeface="+mn-cs"/>
              </a:endParaRPr>
            </a:p>
          </xdr:txBody>
        </xdr:sp>
        <xdr:sp macro="" textlink="">
          <xdr:nvSpPr>
            <xdr:cNvPr id="49" name="TextBox 48">
              <a:hlinkClick xmlns:r="http://schemas.openxmlformats.org/officeDocument/2006/relationships" r:id="rId11"/>
            </xdr:cNvPr>
            <xdr:cNvSpPr txBox="1"/>
          </xdr:nvSpPr>
          <xdr:spPr bwMode="gray">
            <a:xfrm>
              <a:off x="0" y="2351503"/>
              <a:ext cx="1784684" cy="454563"/>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baseline="0">
                  <a:solidFill>
                    <a:schemeClr val="tx1"/>
                  </a:solidFill>
                  <a:latin typeface="+mn-lt"/>
                  <a:ea typeface="+mn-ea"/>
                  <a:cs typeface="+mn-cs"/>
                </a:rPr>
                <a:t>Campus Climate and Harassment</a:t>
              </a:r>
              <a:endParaRPr lang="en-US" sz="1000" b="0" u="sng">
                <a:solidFill>
                  <a:schemeClr val="tx1"/>
                </a:solidFill>
                <a:latin typeface="+mn-lt"/>
                <a:ea typeface="+mn-ea"/>
                <a:cs typeface="+mn-cs"/>
              </a:endParaRPr>
            </a:p>
          </xdr:txBody>
        </xdr:sp>
        <xdr:sp macro="" textlink="">
          <xdr:nvSpPr>
            <xdr:cNvPr id="50" name="TextBox 49">
              <a:hlinkClick xmlns:r="http://schemas.openxmlformats.org/officeDocument/2006/relationships" r:id="rId12"/>
            </xdr:cNvPr>
            <xdr:cNvSpPr txBox="1"/>
          </xdr:nvSpPr>
          <xdr:spPr bwMode="gray">
            <a:xfrm>
              <a:off x="0" y="1697369"/>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Survey</a:t>
              </a:r>
              <a:r>
                <a:rPr lang="en-US" sz="1000" b="0" u="sng" baseline="0">
                  <a:solidFill>
                    <a:schemeClr val="tx1"/>
                  </a:solidFill>
                  <a:latin typeface="+mn-lt"/>
                  <a:ea typeface="+mn-ea"/>
                  <a:cs typeface="+mn-cs"/>
                </a:rPr>
                <a:t> Methods</a:t>
              </a:r>
              <a:endParaRPr lang="en-US" sz="1000" b="0" u="sng">
                <a:solidFill>
                  <a:schemeClr val="tx1"/>
                </a:solidFill>
                <a:latin typeface="+mn-lt"/>
                <a:ea typeface="+mn-ea"/>
                <a:cs typeface="+mn-cs"/>
              </a:endParaRPr>
            </a:p>
          </xdr:txBody>
        </xdr:sp>
        <xdr:sp macro="" textlink="">
          <xdr:nvSpPr>
            <xdr:cNvPr id="51" name="TextBox 50">
              <a:hlinkClick xmlns:r="http://schemas.openxmlformats.org/officeDocument/2006/relationships" r:id="rId13"/>
            </xdr:cNvPr>
            <xdr:cNvSpPr txBox="1"/>
          </xdr:nvSpPr>
          <xdr:spPr bwMode="gray">
            <a:xfrm>
              <a:off x="0" y="5838554"/>
              <a:ext cx="1784684" cy="27432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Attitudes</a:t>
              </a:r>
            </a:p>
          </xdr:txBody>
        </xdr:sp>
        <xdr:sp macro="" textlink="">
          <xdr:nvSpPr>
            <xdr:cNvPr id="53" name="TextBox 52">
              <a:hlinkClick xmlns:r="http://schemas.openxmlformats.org/officeDocument/2006/relationships" r:id="rId14"/>
            </xdr:cNvPr>
            <xdr:cNvSpPr txBox="1"/>
          </xdr:nvSpPr>
          <xdr:spPr bwMode="gray">
            <a:xfrm>
              <a:off x="0" y="4863773"/>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Stalking</a:t>
              </a:r>
            </a:p>
          </xdr:txBody>
        </xdr:sp>
        <xdr:sp macro="" textlink="">
          <xdr:nvSpPr>
            <xdr:cNvPr id="54" name="TextBox 53">
              <a:hlinkClick xmlns:r="http://schemas.openxmlformats.org/officeDocument/2006/relationships" r:id="rId15"/>
            </xdr:cNvPr>
            <xdr:cNvSpPr txBox="1"/>
          </xdr:nvSpPr>
          <xdr:spPr bwMode="gray">
            <a:xfrm>
              <a:off x="0" y="5188700"/>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Partner Violence</a:t>
              </a:r>
            </a:p>
          </xdr:txBody>
        </xdr:sp>
        <xdr:sp macro="" textlink="">
          <xdr:nvSpPr>
            <xdr:cNvPr id="61" name="TextBox 60">
              <a:hlinkClick xmlns:r="http://schemas.openxmlformats.org/officeDocument/2006/relationships" r:id="rId16"/>
            </xdr:cNvPr>
            <xdr:cNvSpPr txBox="1"/>
          </xdr:nvSpPr>
          <xdr:spPr bwMode="gray">
            <a:xfrm>
              <a:off x="0" y="5513627"/>
              <a:ext cx="1757326" cy="27218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Community Behaviors</a:t>
              </a:r>
            </a:p>
          </xdr:txBody>
        </xdr:sp>
      </xdr:grpSp>
      <xdr:sp macro="" textlink="">
        <xdr:nvSpPr>
          <xdr:cNvPr id="35" name="TextBox 34">
            <a:hlinkClick xmlns:r="http://schemas.openxmlformats.org/officeDocument/2006/relationships" r:id="rId17"/>
          </xdr:cNvPr>
          <xdr:cNvSpPr txBox="1"/>
        </xdr:nvSpPr>
        <xdr:spPr bwMode="gray">
          <a:xfrm>
            <a:off x="0" y="6008326"/>
            <a:ext cx="1839001" cy="27332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0" u="sng">
                <a:solidFill>
                  <a:schemeClr val="tx1"/>
                </a:solidFill>
                <a:latin typeface="+mn-lt"/>
                <a:ea typeface="+mn-ea"/>
                <a:cs typeface="+mn-cs"/>
              </a:rPr>
              <a:t>EAB</a:t>
            </a:r>
            <a:r>
              <a:rPr lang="en-US" sz="1000" b="0" u="sng" baseline="0">
                <a:solidFill>
                  <a:schemeClr val="tx1"/>
                </a:solidFill>
                <a:latin typeface="+mn-lt"/>
                <a:ea typeface="+mn-ea"/>
                <a:cs typeface="+mn-cs"/>
              </a:rPr>
              <a:t> Resources</a:t>
            </a:r>
            <a:endParaRPr lang="en-US" sz="1000" b="0" u="sng">
              <a:solidFill>
                <a:schemeClr val="tx1"/>
              </a:solidFill>
              <a:latin typeface="+mn-lt"/>
              <a:ea typeface="+mn-ea"/>
              <a:cs typeface="+mn-cs"/>
            </a:endParaRPr>
          </a:p>
        </xdr:txBody>
      </xdr:sp>
    </xdr:grpSp>
    <xdr:clientData/>
  </xdr:twoCellAnchor>
  <xdr:twoCellAnchor>
    <xdr:from>
      <xdr:col>10</xdr:col>
      <xdr:colOff>476250</xdr:colOff>
      <xdr:row>38</xdr:row>
      <xdr:rowOff>127001</xdr:rowOff>
    </xdr:from>
    <xdr:to>
      <xdr:col>11</xdr:col>
      <xdr:colOff>0</xdr:colOff>
      <xdr:row>40</xdr:row>
      <xdr:rowOff>127000</xdr:rowOff>
    </xdr:to>
    <xdr:grpSp>
      <xdr:nvGrpSpPr>
        <xdr:cNvPr id="65" name="Group 64"/>
        <xdr:cNvGrpSpPr/>
      </xdr:nvGrpSpPr>
      <xdr:grpSpPr>
        <a:xfrm>
          <a:off x="10223500" y="8678334"/>
          <a:ext cx="2476500" cy="296333"/>
          <a:chOff x="11250083" y="7577666"/>
          <a:chExt cx="2476500" cy="296333"/>
        </a:xfrm>
      </xdr:grpSpPr>
      <xdr:sp macro="" textlink="">
        <xdr:nvSpPr>
          <xdr:cNvPr id="66" name="TextBox 65">
            <a:hlinkClick xmlns:r="http://schemas.openxmlformats.org/officeDocument/2006/relationships" r:id="rId15"/>
          </xdr:cNvPr>
          <xdr:cNvSpPr txBox="1"/>
        </xdr:nvSpPr>
        <xdr:spPr bwMode="gray">
          <a:xfrm>
            <a:off x="1255183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NEXT &gt;&gt;</a:t>
            </a:r>
          </a:p>
        </xdr:txBody>
      </xdr:sp>
      <xdr:sp macro="" textlink="">
        <xdr:nvSpPr>
          <xdr:cNvPr id="73" name="TextBox 72">
            <a:hlinkClick xmlns:r="http://schemas.openxmlformats.org/officeDocument/2006/relationships" r:id="rId10"/>
          </xdr:cNvPr>
          <xdr:cNvSpPr txBox="1"/>
        </xdr:nvSpPr>
        <xdr:spPr bwMode="gray">
          <a:xfrm>
            <a:off x="11250083" y="7577666"/>
            <a:ext cx="1174750" cy="296333"/>
          </a:xfrm>
          <a:prstGeom prst="rect">
            <a:avLst/>
          </a:prstGeom>
          <a:solidFill>
            <a:schemeClr val="tx1"/>
          </a:solidFill>
          <a:ln w="19050">
            <a:solidFill>
              <a:schemeClr val="tx1">
                <a:lumMod val="50000"/>
              </a:schemeClr>
            </a:solidFill>
          </a:ln>
        </xdr:spPr>
        <xdr:txBody>
          <a:bodyPr vertOverflow="clip" horzOverflow="clip" wrap="square" lIns="45720" rIns="45720" rtlCol="0" anchor="ctr">
            <a:noAutofit/>
          </a:bodyPr>
          <a:lstStyle/>
          <a:p>
            <a:pPr marL="0" marR="0" indent="0" algn="ctr" defTabSz="914400" eaLnBrk="1" fontAlgn="auto" latinLnBrk="0" hangingPunct="1">
              <a:lnSpc>
                <a:spcPct val="100000"/>
              </a:lnSpc>
              <a:spcBef>
                <a:spcPts val="500"/>
              </a:spcBef>
              <a:spcAft>
                <a:spcPts val="0"/>
              </a:spcAft>
              <a:buClrTx/>
              <a:buSzTx/>
              <a:buFontTx/>
              <a:buNone/>
              <a:tabLst/>
            </a:pPr>
            <a:r>
              <a:rPr lang="en-US" sz="1000" b="1">
                <a:solidFill>
                  <a:schemeClr val="bg1"/>
                </a:solidFill>
                <a:latin typeface="+mn-lt"/>
                <a:ea typeface="+mn-ea"/>
                <a:cs typeface="+mn-cs"/>
              </a:rPr>
              <a:t>&lt;&lt; PREVIOUS</a:t>
            </a:r>
          </a:p>
        </xdr:txBody>
      </xdr:sp>
    </xdr:grpSp>
    <xdr:clientData/>
  </xdr:twoCellAnchor>
</xdr:wsDr>
</file>

<file path=xl/tables/table1.xml><?xml version="1.0" encoding="utf-8"?>
<table xmlns="http://schemas.openxmlformats.org/spreadsheetml/2006/main" id="1" name="Table1" displayName="Table1" ref="P2:R8" totalsRowShown="0" headerRowDxfId="202" headerRowBorderDxfId="201" tableBorderDxfId="200" totalsRowBorderDxfId="199">
  <autoFilter ref="P2:R8"/>
  <tableColumns count="3">
    <tableColumn id="1" name="Class Standing" dataDxfId="198"/>
    <tableColumn id="2" name="Percent" dataDxfId="197" dataCellStyle="Percent"/>
    <tableColumn id="3" name="Count" dataDxfId="196"/>
  </tableColumns>
  <tableStyleInfo name="TableStyleLight1" showFirstColumn="0" showLastColumn="0" showRowStripes="1" showColumnStripes="0"/>
</table>
</file>

<file path=xl/tables/table10.xml><?xml version="1.0" encoding="utf-8"?>
<table xmlns="http://schemas.openxmlformats.org/spreadsheetml/2006/main" id="10" name="Table10" displayName="Table10" ref="S2:V7" totalsRowShown="0" headerRowDxfId="132" headerRowBorderDxfId="131" tableBorderDxfId="130" totalsRowBorderDxfId="129">
  <autoFilter ref="S2:V7"/>
  <sortState ref="S3:V7">
    <sortCondition descending="1" ref="T2:T7"/>
  </sortState>
  <tableColumns count="4">
    <tableColumn id="1" name="Percent of students who agreed/strongly agreed that the training was useful in increasing their knowledge of…" dataDxfId="128"/>
    <tableColumn id="2" name="Percent" dataDxfId="127" dataCellStyle="Percent"/>
    <tableColumn id="3" name="Count" dataDxfId="126"/>
    <tableColumn id="4" name="Individual N" dataDxfId="125"/>
  </tableColumns>
  <tableStyleInfo name="TableStyleLight1" showFirstColumn="0" showLastColumn="0" showRowStripes="1" showColumnStripes="0"/>
</table>
</file>

<file path=xl/tables/table11.xml><?xml version="1.0" encoding="utf-8"?>
<table xmlns="http://schemas.openxmlformats.org/spreadsheetml/2006/main" id="11" name="Table11" displayName="Table11" ref="S11:V15" totalsRowShown="0" headerRowDxfId="124" headerRowBorderDxfId="123" tableBorderDxfId="122" totalsRowBorderDxfId="121">
  <autoFilter ref="S11:V15"/>
  <sortState ref="S12:V15">
    <sortCondition ref="T11:T15"/>
  </sortState>
  <tableColumns count="4">
    <tableColumn id="1" name="Percent of students who agreed/strongly agreed with the following statements…"/>
    <tableColumn id="2" name="Percent" dataDxfId="120" dataCellStyle="Percent"/>
    <tableColumn id="3" name="Count" dataDxfId="119"/>
    <tableColumn id="4" name="Individual N" dataDxfId="118"/>
  </tableColumns>
  <tableStyleInfo name="TableStyleLight1" showFirstColumn="0" showLastColumn="0" showRowStripes="1" showColumnStripes="0"/>
</table>
</file>

<file path=xl/tables/table12.xml><?xml version="1.0" encoding="utf-8"?>
<table xmlns="http://schemas.openxmlformats.org/spreadsheetml/2006/main" id="12" name="Table12" displayName="Table12" ref="S19:V28" totalsRowShown="0" headerRowBorderDxfId="117" tableBorderDxfId="116" totalsRowBorderDxfId="115">
  <autoFilter ref="S19:V28"/>
  <sortState ref="S20:V28">
    <sortCondition descending="1" ref="T19:T28"/>
  </sortState>
  <tableColumns count="4">
    <tableColumn id="1" name="Where did you receive prevention training" dataDxfId="114"/>
    <tableColumn id="2" name="Percent" dataDxfId="113" dataCellStyle="Percent"/>
    <tableColumn id="3" name="Count" dataDxfId="112"/>
    <tableColumn id="4" name="Sort Order" dataDxfId="111"/>
  </tableColumns>
  <tableStyleInfo name="TableStyleLight1" showFirstColumn="0" showLastColumn="0" showRowStripes="1" showColumnStripes="0"/>
</table>
</file>

<file path=xl/tables/table13.xml><?xml version="1.0" encoding="utf-8"?>
<table xmlns="http://schemas.openxmlformats.org/spreadsheetml/2006/main" id="13" name="Table13" displayName="Table13" ref="V2:AC7" totalsRowShown="0" headerRowDxfId="110" headerRowBorderDxfId="109" tableBorderDxfId="108" totalsRowBorderDxfId="107">
  <autoFilter ref="V2:AC7"/>
  <sortState ref="V3:AC7">
    <sortCondition ref="AA2:AA7"/>
  </sortState>
  <tableColumns count="8">
    <tableColumn id="1" name="Since the beginning of the school year, have you had any of the following experiences…"/>
    <tableColumn id="2" name="Yes once count" dataDxfId="106"/>
    <tableColumn id="3" name="Yes, more than once count" dataDxfId="105"/>
    <tableColumn id="4" name="Yes, one or more times count" dataDxfId="104"/>
    <tableColumn id="5" name="Unsure count" dataDxfId="103" dataCellStyle="Percent"/>
    <tableColumn id="6" name="Yes, one or more times %" dataDxfId="102" dataCellStyle="Percent"/>
    <tableColumn id="7" name="Unsure %" dataDxfId="101" dataCellStyle="Percent"/>
    <tableColumn id="8" name="Individual N" dataDxfId="100"/>
  </tableColumns>
  <tableStyleInfo name="TableStyleLight1" showFirstColumn="0" showLastColumn="0" showRowStripes="1" showColumnStripes="0"/>
</table>
</file>

<file path=xl/tables/table14.xml><?xml version="1.0" encoding="utf-8"?>
<table xmlns="http://schemas.openxmlformats.org/spreadsheetml/2006/main" id="14" name="Table14" displayName="Table14" ref="Q2:V9" totalsRowShown="0" headerRowDxfId="99" headerRowBorderDxfId="98" tableBorderDxfId="97" totalsRowBorderDxfId="96">
  <autoFilter ref="Q2:V9"/>
  <sortState ref="Q3:V9">
    <sortCondition ref="R2:R9"/>
  </sortState>
  <tableColumns count="6">
    <tableColumn id="1" name="Did the person(s) who did one or more of the behaviors listed above do them by…" dataDxfId="95"/>
    <tableColumn id="2" name="Yes" dataDxfId="94" dataCellStyle="Percent"/>
    <tableColumn id="3" name="Yes Count" dataDxfId="93" dataCellStyle="Normal_perp behavior"/>
    <tableColumn id="4" name="Unsure " dataDxfId="92" dataCellStyle="Percent"/>
    <tableColumn id="5" name="Unsure Count" dataDxfId="91" dataCellStyle="Normal_perp behavior"/>
    <tableColumn id="6" name="Individual N" dataDxfId="90"/>
  </tableColumns>
  <tableStyleInfo name="TableStyleLight1" showFirstColumn="0" showLastColumn="0" showRowStripes="1" showColumnStripes="0"/>
</table>
</file>

<file path=xl/tables/table15.xml><?xml version="1.0" encoding="utf-8"?>
<table xmlns="http://schemas.openxmlformats.org/spreadsheetml/2006/main" id="15" name="Table15" displayName="Table15" ref="Q13:S20" totalsRowShown="0" headerRowBorderDxfId="89" tableBorderDxfId="88" totalsRowBorderDxfId="87">
  <autoFilter ref="Q13:S20"/>
  <sortState ref="Q14:S20">
    <sortCondition descending="1" ref="R13:R20"/>
  </sortState>
  <tableColumns count="3">
    <tableColumn id="1" name="What is/was your relationship with the person who conducted this unwanted behavior?" dataDxfId="86"/>
    <tableColumn id="2" name="Percent" dataDxfId="85" dataCellStyle="Percent"/>
    <tableColumn id="3" name="Count" dataDxfId="84"/>
  </tableColumns>
  <tableStyleInfo name="TableStyleLight1" showFirstColumn="0" showLastColumn="0" showRowStripes="1" showColumnStripes="0"/>
</table>
</file>

<file path=xl/tables/table16.xml><?xml version="1.0" encoding="utf-8"?>
<table xmlns="http://schemas.openxmlformats.org/spreadsheetml/2006/main" id="32" name="Table1633" displayName="Table1633" ref="Q24:S32" totalsRowShown="0" dataDxfId="82" headerRowBorderDxfId="83" tableBorderDxfId="81" totalsRowBorderDxfId="80">
  <autoFilter ref="Q24:S32"/>
  <sortState ref="Q25:S32">
    <sortCondition descending="1" ref="R24:R32"/>
  </sortState>
  <tableColumns count="3">
    <tableColumn id="1" name="Where did the incident occur?" dataDxfId="79"/>
    <tableColumn id="2" name="Percent" dataDxfId="78" dataCellStyle="Percent"/>
    <tableColumn id="3" name="Count" dataDxfId="77" dataCellStyle="Percent"/>
  </tableColumns>
  <tableStyleInfo name="TableStyleLight1" showFirstColumn="0" showLastColumn="0" showRowStripes="1" showColumnStripes="0"/>
</table>
</file>

<file path=xl/tables/table17.xml><?xml version="1.0" encoding="utf-8"?>
<table xmlns="http://schemas.openxmlformats.org/spreadsheetml/2006/main" id="17" name="Table17" displayName="Table17" ref="P2:R11" totalsRowShown="0" headerRowBorderDxfId="76" tableBorderDxfId="75" totalsRowBorderDxfId="74">
  <autoFilter ref="P2:R11"/>
  <sortState ref="P3:R11">
    <sortCondition descending="1" ref="Q2:Q11"/>
  </sortState>
  <tableColumns count="3">
    <tableColumn id="1" name="Who did you tell about the incident?" dataDxfId="73"/>
    <tableColumn id="2" name="Percent" dataDxfId="72" dataCellStyle="Percent"/>
    <tableColumn id="3" name="Count" dataDxfId="71"/>
  </tableColumns>
  <tableStyleInfo name="TableStyleLight1" showFirstColumn="0" showLastColumn="0" showRowStripes="1" showColumnStripes="0"/>
</table>
</file>

<file path=xl/tables/table18.xml><?xml version="1.0" encoding="utf-8"?>
<table xmlns="http://schemas.openxmlformats.org/spreadsheetml/2006/main" id="18" name="Table18" displayName="Table18" ref="P15:R23" totalsRowShown="0" headerRowBorderDxfId="70" tableBorderDxfId="69" totalsRowBorderDxfId="68">
  <autoFilter ref="P15:R23"/>
  <sortState ref="P16:R23">
    <sortCondition descending="1" ref="Q15:Q23"/>
  </sortState>
  <tableColumns count="3">
    <tableColumn id="1" name="What kind of responses did you receive from those you told or reported to?" dataDxfId="67"/>
    <tableColumn id="2" name="Percent" dataDxfId="66"/>
    <tableColumn id="3" name="Count" dataDxfId="65"/>
  </tableColumns>
  <tableStyleInfo name="TableStyleLight1" showFirstColumn="0" showLastColumn="0" showRowStripes="1" showColumnStripes="0"/>
</table>
</file>

<file path=xl/tables/table19.xml><?xml version="1.0" encoding="utf-8"?>
<table xmlns="http://schemas.openxmlformats.org/spreadsheetml/2006/main" id="19" name="Table19" displayName="Table19" ref="P33:R44" totalsRowShown="0" headerRowBorderDxfId="64" tableBorderDxfId="63" totalsRowBorderDxfId="62">
  <autoFilter ref="P33:R44"/>
  <sortState ref="P34:R44">
    <sortCondition ref="Q33:Q44"/>
  </sortState>
  <tableColumns count="3">
    <tableColumn id="1" name="What thoughts or concerns crossed your mind when you were deciding whether to report your experience?" dataDxfId="61"/>
    <tableColumn id="2" name="Percent" dataDxfId="60" dataCellStyle="Percent"/>
    <tableColumn id="3" name="Count" dataDxfId="59"/>
  </tableColumns>
  <tableStyleInfo name="TableStyleLight1" showFirstColumn="0" showLastColumn="0" showRowStripes="1" showColumnStripes="0"/>
</table>
</file>

<file path=xl/tables/table2.xml><?xml version="1.0" encoding="utf-8"?>
<table xmlns="http://schemas.openxmlformats.org/spreadsheetml/2006/main" id="2" name="Table2" displayName="Table2" ref="P12:S18" totalsRowShown="0" headerRowDxfId="195" headerRowBorderDxfId="194" tableBorderDxfId="193" totalsRowBorderDxfId="192">
  <autoFilter ref="P12:S18"/>
  <tableColumns count="4">
    <tableColumn id="1" name="Residence" dataDxfId="191"/>
    <tableColumn id="2" name="Percent" dataDxfId="190"/>
    <tableColumn id="3" name="Count" dataDxfId="189"/>
    <tableColumn id="5" name="Sort Order" dataDxfId="188"/>
  </tableColumns>
  <tableStyleInfo name="TableStyleLight1" showFirstColumn="0" showLastColumn="0" showRowStripes="1" showColumnStripes="0"/>
</table>
</file>

<file path=xl/tables/table20.xml><?xml version="1.0" encoding="utf-8"?>
<table xmlns="http://schemas.openxmlformats.org/spreadsheetml/2006/main" id="20" name="Table20" displayName="Table20" ref="M39:O48" totalsRowShown="0" headerRowDxfId="58" headerRowBorderDxfId="57" tableBorderDxfId="56" totalsRowBorderDxfId="55">
  <autoFilter ref="M39:O48"/>
  <sortState ref="M40:O48">
    <sortCondition descending="1" ref="N39:N48"/>
  </sortState>
  <tableColumns count="3">
    <tableColumn id="1" name="Who did you tell about the incident?" dataDxfId="54"/>
    <tableColumn id="2" name="Percent" dataDxfId="53"/>
    <tableColumn id="3" name="Count" dataDxfId="52"/>
  </tableColumns>
  <tableStyleInfo name="TableStyleLight1" showFirstColumn="0" showLastColumn="0" showRowStripes="1" showColumnStripes="0"/>
</table>
</file>

<file path=xl/tables/table21.xml><?xml version="1.0" encoding="utf-8"?>
<table xmlns="http://schemas.openxmlformats.org/spreadsheetml/2006/main" id="21" name="Table21" displayName="Table21" ref="M28:O35" totalsRowShown="0" headerRowBorderDxfId="51" tableBorderDxfId="50" totalsRowBorderDxfId="49">
  <autoFilter ref="M28:O35"/>
  <sortState ref="M29:O35">
    <sortCondition descending="1" ref="N28:N35"/>
  </sortState>
  <tableColumns count="3">
    <tableColumn id="1" name="Relationship" dataDxfId="48"/>
    <tableColumn id="2" name="Percent" dataDxfId="47" dataCellStyle="Percent"/>
    <tableColumn id="3" name="Count" dataDxfId="46"/>
  </tableColumns>
  <tableStyleInfo name="TableStyleLight1" showFirstColumn="0" showLastColumn="0" showRowStripes="1" showColumnStripes="0"/>
</table>
</file>

<file path=xl/tables/table22.xml><?xml version="1.0" encoding="utf-8"?>
<table xmlns="http://schemas.openxmlformats.org/spreadsheetml/2006/main" id="22" name="Table22" displayName="Table22" ref="M20:O25" totalsRowShown="0" headerRowDxfId="45" headerRowBorderDxfId="44" tableBorderDxfId="43" totalsRowBorderDxfId="42">
  <autoFilter ref="M20:O25"/>
  <tableColumns count="3">
    <tableColumn id="1" name="Percent of respondents who say that the school's formal procedures did the following (n=20)" dataDxfId="41"/>
    <tableColumn id="2" name="Percent" dataDxfId="40" dataCellStyle="Percent"/>
    <tableColumn id="3" name="Count" dataDxfId="39"/>
  </tableColumns>
  <tableStyleInfo name="TableStyleLight1" showFirstColumn="0" showLastColumn="0" showRowStripes="1" showColumnStripes="0"/>
</table>
</file>

<file path=xl/tables/table23.xml><?xml version="1.0" encoding="utf-8"?>
<table xmlns="http://schemas.openxmlformats.org/spreadsheetml/2006/main" id="23" name="Table23" displayName="Table23" ref="M2:P11" totalsRowShown="0" headerRowDxfId="38" headerRowBorderDxfId="37" tableBorderDxfId="36" totalsRowBorderDxfId="35">
  <autoFilter ref="M2:P11"/>
  <sortState ref="M3:P11">
    <sortCondition descending="1" ref="P2:P11"/>
  </sortState>
  <tableColumns count="4">
    <tableColumn id="1" name="Has anyone frightened, concerned, angered, or annoyed you by…" dataDxfId="34"/>
    <tableColumn id="2" name="Percent" dataDxfId="33" dataCellStyle="Percent"/>
    <tableColumn id="3" name="Count" dataDxfId="32"/>
    <tableColumn id="4" name="Sort Order" dataDxfId="31"/>
  </tableColumns>
  <tableStyleInfo name="TableStyleLight1" showFirstColumn="0" showLastColumn="0" showRowStripes="1" showColumnStripes="0"/>
</table>
</file>

<file path=xl/tables/table24.xml><?xml version="1.0" encoding="utf-8"?>
<table xmlns="http://schemas.openxmlformats.org/spreadsheetml/2006/main" id="24" name="Table24" displayName="Table24" ref="M16:P19" totalsRowShown="0" headerRowBorderDxfId="30" tableBorderDxfId="29" totalsRowBorderDxfId="28">
  <autoFilter ref="M16:P19"/>
  <tableColumns count="4">
    <tableColumn id="1" name="What happened after the incident?" dataDxfId="27"/>
    <tableColumn id="2" name="Count Yes"/>
    <tableColumn id="3" name="Count No" dataDxfId="26"/>
    <tableColumn id="4" name="N Value" dataDxfId="25"/>
  </tableColumns>
  <tableStyleInfo name="TableStyleLight1" showFirstColumn="0" showLastColumn="0" showRowStripes="1" showColumnStripes="0"/>
</table>
</file>

<file path=xl/tables/table25.xml><?xml version="1.0" encoding="utf-8"?>
<table xmlns="http://schemas.openxmlformats.org/spreadsheetml/2006/main" id="25" name="Table25" displayName="Table25" ref="N2:U6" totalsRowShown="0" headerRowDxfId="24" headerRowBorderDxfId="23" tableBorderDxfId="22" totalsRowBorderDxfId="21">
  <autoFilter ref="N2:U6"/>
  <tableColumns count="8">
    <tableColumn id="1" name="Percent of respondents who rate themselves as likely/very likely to engage in the following behaviors compared to their peers " dataDxfId="20"/>
    <tableColumn id="2" name="Peers Count" dataDxfId="19"/>
    <tableColumn id="3" name="Self Count" dataDxfId="18"/>
    <tableColumn id="4" name="Peers" dataDxfId="17" dataCellStyle="Percent"/>
    <tableColumn id="5" name="Self" dataDxfId="16" dataCellStyle="Percent"/>
    <tableColumn id="6" name="Self n" dataDxfId="15"/>
    <tableColumn id="7" name="Peer n" dataDxfId="14"/>
    <tableColumn id="8" name="Avg n"/>
  </tableColumns>
  <tableStyleInfo name="TableStyleLight1" showFirstColumn="0" showLastColumn="0" showRowStripes="1" showColumnStripes="0"/>
</table>
</file>

<file path=xl/tables/table26.xml><?xml version="1.0" encoding="utf-8"?>
<table xmlns="http://schemas.openxmlformats.org/spreadsheetml/2006/main" id="26" name="Table26" displayName="Table26" ref="N9:P17" totalsRowShown="0" headerRowDxfId="13" headerRowBorderDxfId="12" tableBorderDxfId="11" totalsRowBorderDxfId="10">
  <autoFilter ref="N9:P17"/>
  <tableColumns count="3">
    <tableColumn id="1" name="In response to this situation:" dataDxfId="9"/>
    <tableColumn id="2" name="Percent" dataDxfId="8" dataCellStyle="Percent"/>
    <tableColumn id="3" name="Count" dataDxfId="7"/>
  </tableColumns>
  <tableStyleInfo name="TableStyleLight1" showFirstColumn="0" showLastColumn="0" showRowStripes="1" showColumnStripes="0"/>
</table>
</file>

<file path=xl/tables/table27.xml><?xml version="1.0" encoding="utf-8"?>
<table xmlns="http://schemas.openxmlformats.org/spreadsheetml/2006/main" id="27" name="Table27" displayName="Table27" ref="N11:T21" totalsRowShown="0" tableBorderDxfId="6">
  <autoFilter ref="N11:T21"/>
  <tableColumns count="7">
    <tableColumn id="1" name="Percent of respondents who agreed/strongly agreed with the following statements"/>
    <tableColumn id="2" name="Percent Agreed/_x000a_Strongly Agreed" dataDxfId="5">
      <calculatedColumnFormula>Q12/T12</calculatedColumnFormula>
    </tableColumn>
    <tableColumn id="3" name="Percent Unsure" dataDxfId="4">
      <calculatedColumnFormula>S12/T12</calculatedColumnFormula>
    </tableColumn>
    <tableColumn id="4" name="Agreed/Strongly Agreed Count" dataDxfId="3"/>
    <tableColumn id="5" name="Disagree/Strongly Disagree Count" dataDxfId="2"/>
    <tableColumn id="6" name="Unsure Count" dataDxfId="1"/>
    <tableColumn id="7" name="N" dataDxfId="0">
      <calculatedColumnFormula>Q12+R12+S12</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Table3" displayName="Table3" ref="P22:S31" totalsRowShown="0" headerRowDxfId="187" headerRowBorderDxfId="186" tableBorderDxfId="185" totalsRowBorderDxfId="184">
  <autoFilter ref="P22:S31"/>
  <sortState ref="P23:S31">
    <sortCondition ref="P22:P31"/>
  </sortState>
  <tableColumns count="4">
    <tableColumn id="1" name="Participation in Student Groups" dataDxfId="183"/>
    <tableColumn id="2" name="Percent" dataDxfId="182" dataCellStyle="Percent"/>
    <tableColumn id="3" name="Count" dataDxfId="181"/>
    <tableColumn id="4" name="Sort Order" dataDxfId="180"/>
  </tableColumns>
  <tableStyleInfo name="TableStyleLight1" showFirstColumn="0" showLastColumn="0" showRowStripes="1" showColumnStripes="0"/>
</table>
</file>

<file path=xl/tables/table4.xml><?xml version="1.0" encoding="utf-8"?>
<table xmlns="http://schemas.openxmlformats.org/spreadsheetml/2006/main" id="4" name="Table4" displayName="Table4" ref="P35:R42" totalsRowShown="0" headerRowDxfId="179" headerRowBorderDxfId="178" tableBorderDxfId="177" totalsRowBorderDxfId="176">
  <autoFilter ref="P35:R42"/>
  <tableColumns count="3">
    <tableColumn id="1" name="Race" dataDxfId="175"/>
    <tableColumn id="2" name="Percent" dataDxfId="174" dataCellStyle="Percent"/>
    <tableColumn id="3" name="Count" dataDxfId="173"/>
  </tableColumns>
  <tableStyleInfo name="TableStyleLight1" showFirstColumn="0" showLastColumn="0" showRowStripes="1" showColumnStripes="0"/>
</table>
</file>

<file path=xl/tables/table5.xml><?xml version="1.0" encoding="utf-8"?>
<table xmlns="http://schemas.openxmlformats.org/spreadsheetml/2006/main" id="5" name="Table5" displayName="Table5" ref="P47:R49" totalsRowShown="0" headerRowDxfId="172" headerRowBorderDxfId="171" tableBorderDxfId="170" totalsRowBorderDxfId="169">
  <autoFilter ref="P47:R49"/>
  <tableColumns count="3">
    <tableColumn id="1" name="Gender" dataDxfId="168"/>
    <tableColumn id="2" name="Percent" dataDxfId="167" dataCellStyle="Percent"/>
    <tableColumn id="3" name="Count"/>
  </tableColumns>
  <tableStyleInfo name="TableStyleLight1" showFirstColumn="0" showLastColumn="0" showRowStripes="1" showColumnStripes="0"/>
</table>
</file>

<file path=xl/tables/table6.xml><?xml version="1.0" encoding="utf-8"?>
<table xmlns="http://schemas.openxmlformats.org/spreadsheetml/2006/main" id="6" name="Table6" displayName="Table6" ref="P52:R55" totalsRowShown="0" headerRowDxfId="166" headerRowBorderDxfId="165" tableBorderDxfId="164" totalsRowBorderDxfId="163">
  <autoFilter ref="P52:R55"/>
  <tableColumns count="3">
    <tableColumn id="1" name="Sexual Orientation" dataDxfId="162"/>
    <tableColumn id="2" name="Percent" dataDxfId="161" dataCellStyle="Percent"/>
    <tableColumn id="3" name="Count" dataDxfId="160"/>
  </tableColumns>
  <tableStyleInfo name="TableStyleLight1" showFirstColumn="0" showLastColumn="0" showRowStripes="1" showColumnStripes="0"/>
</table>
</file>

<file path=xl/tables/table7.xml><?xml version="1.0" encoding="utf-8"?>
<table xmlns="http://schemas.openxmlformats.org/spreadsheetml/2006/main" id="7" name="Table7" displayName="Table7" ref="O2:R6" totalsRowShown="0" headerRowDxfId="159" headerRowBorderDxfId="158" tableBorderDxfId="157" totalsRowBorderDxfId="156">
  <autoFilter ref="O2:R6"/>
  <sortState ref="O3:R6">
    <sortCondition ref="P2:P6"/>
  </sortState>
  <tableColumns count="4">
    <tableColumn id="1" name="Perceptions of Campus Climate"/>
    <tableColumn id="2" name="Percent" dataDxfId="155" dataCellStyle="Percent"/>
    <tableColumn id="3" name="Count" dataDxfId="154"/>
    <tableColumn id="4" name="Individual N" dataDxfId="153"/>
  </tableColumns>
  <tableStyleInfo name="TableStyleLight1" showFirstColumn="0" showLastColumn="0" showRowStripes="1" showColumnStripes="0"/>
</table>
</file>

<file path=xl/tables/table8.xml><?xml version="1.0" encoding="utf-8"?>
<table xmlns="http://schemas.openxmlformats.org/spreadsheetml/2006/main" id="8" name="Table8" displayName="Table8" ref="O11:R15" totalsRowShown="0" headerRowDxfId="152" headerRowBorderDxfId="151" tableBorderDxfId="150" totalsRowBorderDxfId="149">
  <autoFilter ref="O11:R15"/>
  <sortState ref="O12:R15">
    <sortCondition ref="P11:P15"/>
  </sortState>
  <tableColumns count="4">
    <tableColumn id="1" name="If someone were to report an incident of sexual violence to a campus authority:" dataDxfId="148"/>
    <tableColumn id="2" name="Percent" dataDxfId="147"/>
    <tableColumn id="3" name="Count" dataDxfId="146"/>
    <tableColumn id="4" name="Individual N" dataDxfId="145"/>
  </tableColumns>
  <tableStyleInfo name="TableStyleLight1" showFirstColumn="0" showLastColumn="0" showRowStripes="1" showColumnStripes="0"/>
</table>
</file>

<file path=xl/tables/table9.xml><?xml version="1.0" encoding="utf-8"?>
<table xmlns="http://schemas.openxmlformats.org/spreadsheetml/2006/main" id="9" name="Table9" displayName="Table9" ref="O20:U24" totalsRowShown="0" headerRowDxfId="144" dataDxfId="142" headerRowBorderDxfId="143" tableBorderDxfId="141" totalsRowBorderDxfId="140">
  <autoFilter ref="O20:U24"/>
  <tableColumns count="7">
    <tableColumn id="1" name="Has anyone done the following to you since the beginning of the school year?" dataDxfId="139"/>
    <tableColumn id="2" name="%" dataDxfId="138"/>
    <tableColumn id="3" name="Respondent YES Count" dataDxfId="137"/>
    <tableColumn id="4" name="Class Count" dataDxfId="136"/>
    <tableColumn id="5" name="Social Count" dataDxfId="135"/>
    <tableColumn id="6" name="Other Count" dataDxfId="134"/>
    <tableColumn id="7" name="Incident Count" dataDxfId="133"/>
  </tableColumns>
  <tableStyleInfo name="TableStyleLight1" showFirstColumn="0" showLastColumn="0" showRowStripes="1" showColumnStripes="0"/>
</table>
</file>

<file path=xl/theme/theme1.xml><?xml version="1.0" encoding="utf-8"?>
<a:theme xmlns:a="http://schemas.openxmlformats.org/drawingml/2006/main" name="ABC_020513">
  <a:themeElements>
    <a:clrScheme name="EAB January 2015">
      <a:dk1>
        <a:srgbClr val="4F5861"/>
      </a:dk1>
      <a:lt1>
        <a:srgbClr val="FFFFFF"/>
      </a:lt1>
      <a:dk2>
        <a:srgbClr val="F28B00"/>
      </a:dk2>
      <a:lt2>
        <a:srgbClr val="DEE0E0"/>
      </a:lt2>
      <a:accent1>
        <a:srgbClr val="C8CACC"/>
      </a:accent1>
      <a:accent2>
        <a:srgbClr val="A0A4A9"/>
      </a:accent2>
      <a:accent3>
        <a:srgbClr val="797F86"/>
      </a:accent3>
      <a:accent4>
        <a:srgbClr val="4F5861"/>
      </a:accent4>
      <a:accent5>
        <a:srgbClr val="004A88"/>
      </a:accent5>
      <a:accent6>
        <a:srgbClr val="0070CD"/>
      </a:accent6>
      <a:hlink>
        <a:srgbClr val="0070CD"/>
      </a:hlink>
      <a:folHlink>
        <a:srgbClr val="A0A4A9"/>
      </a:folHlink>
    </a:clrScheme>
    <a:fontScheme name="EAB-Rockwell/Verdana">
      <a:majorFont>
        <a:latin typeface="Rockwell"/>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noFill/>
        </a:ln>
      </a:spPr>
      <a:bodyPr rot="0" spcFirstLastPara="0" vertOverflow="overflow" horzOverflow="overflow" vert="horz" wrap="square" lIns="91440" tIns="45720" rIns="91440" bIns="45720" numCol="1" spcCol="0" rtlCol="0" fromWordArt="0" anchor="t" anchorCtr="0" forceAA="0" compatLnSpc="1">
        <a:prstTxWarp prst="textNoShape">
          <a:avLst/>
        </a:prstTxWarp>
        <a:noAutofit/>
      </a:bodyPr>
      <a:lstStyle>
        <a:defPPr algn="ctr">
          <a:spcBef>
            <a:spcPts val="500"/>
          </a:spcBef>
          <a:defRPr sz="1000" dirty="0" err="1"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bwMode="gray">
        <a:ln w="12700">
          <a:solidFill>
            <a:schemeClr val="accent3"/>
          </a:solidFill>
          <a:headEnd type="none"/>
          <a:tailEnd type="none"/>
        </a:ln>
      </a:spPr>
      <a:bodyPr/>
      <a:lstStyle/>
      <a:style>
        <a:lnRef idx="1">
          <a:schemeClr val="accent1"/>
        </a:lnRef>
        <a:fillRef idx="0">
          <a:schemeClr val="accent1"/>
        </a:fillRef>
        <a:effectRef idx="0">
          <a:schemeClr val="accent1"/>
        </a:effectRef>
        <a:fontRef idx="minor">
          <a:schemeClr val="tx1"/>
        </a:fontRef>
      </a:style>
    </a:lnDef>
    <a:txDef>
      <a:spPr bwMode="gray">
        <a:noFill/>
      </a:spPr>
      <a:bodyPr vertOverflow="clip" horzOverflow="clip" wrap="square" lIns="45720" rIns="45720" rtlCol="0" anchor="t">
        <a:noAutofit/>
      </a:bodyPr>
      <a:lstStyle>
        <a:defPPr marL="0" marR="0" indent="0" defTabSz="914400" eaLnBrk="1" fontAlgn="auto" latinLnBrk="0" hangingPunct="1">
          <a:lnSpc>
            <a:spcPct val="100000"/>
          </a:lnSpc>
          <a:spcBef>
            <a:spcPts val="500"/>
          </a:spcBef>
          <a:spcAft>
            <a:spcPts val="0"/>
          </a:spcAft>
          <a:buClrTx/>
          <a:buSzTx/>
          <a:buFontTx/>
          <a:buNone/>
          <a:tabLst/>
          <a:defRPr sz="1000" b="0">
            <a:solidFill>
              <a:schemeClr val="tx1"/>
            </a:solidFill>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table" Target="../tables/table26.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9.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table" Target="../tables/table12.xml"/><Relationship Id="rId4" Type="http://schemas.openxmlformats.org/officeDocument/2006/relationships/table" Target="../tables/table1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table" Target="../tables/table16.xml"/><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table" Target="../tables/table19.xml"/><Relationship Id="rId4"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GridLines="0" showRowColHeaders="0" tabSelected="1" zoomScale="90" zoomScaleNormal="90" workbookViewId="0">
      <selection activeCell="S9" sqref="S9"/>
    </sheetView>
  </sheetViews>
  <sheetFormatPr defaultColWidth="9.875" defaultRowHeight="15" customHeight="1" x14ac:dyDescent="0.15"/>
  <cols>
    <col min="1" max="1" width="23.75" style="19" customWidth="1"/>
    <col min="2" max="2" width="3.75" style="4" customWidth="1"/>
    <col min="3" max="4" width="9.875" style="2" customWidth="1"/>
    <col min="5" max="13" width="9.875" style="2"/>
    <col min="14" max="14" width="9.875" style="2" customWidth="1"/>
    <col min="15" max="16" width="9.875" style="2"/>
    <col min="17" max="17" width="14.625" style="2" customWidth="1"/>
    <col min="18" max="18" width="9.875" style="2" customWidth="1"/>
    <col min="19" max="16384" width="9.875" style="2"/>
  </cols>
  <sheetData>
    <row r="1" spans="1:17" ht="64.900000000000006" customHeight="1" thickBot="1" x14ac:dyDescent="0.2">
      <c r="A1" s="5"/>
      <c r="B1" s="5"/>
      <c r="C1" s="5"/>
      <c r="D1" s="5"/>
      <c r="E1" s="5"/>
      <c r="F1" s="5"/>
      <c r="G1" s="5"/>
      <c r="H1" s="5"/>
      <c r="I1" s="5"/>
      <c r="J1" s="5"/>
      <c r="K1" s="5"/>
      <c r="L1" s="5"/>
      <c r="M1" s="373"/>
      <c r="N1" s="8"/>
      <c r="Q1" s="9" t="s">
        <v>1</v>
      </c>
    </row>
    <row r="2" spans="1:17" ht="18" customHeight="1" x14ac:dyDescent="0.15">
      <c r="A2" s="419" t="s">
        <v>138</v>
      </c>
      <c r="B2" s="419"/>
      <c r="C2" s="419"/>
      <c r="D2" s="419"/>
      <c r="E2" s="419"/>
      <c r="F2" s="419"/>
      <c r="G2" s="419"/>
      <c r="H2" s="419"/>
      <c r="I2" s="419"/>
      <c r="J2" s="419"/>
      <c r="K2" s="419"/>
      <c r="L2" s="419"/>
      <c r="M2" s="419"/>
      <c r="N2" s="419"/>
      <c r="O2" s="419"/>
      <c r="P2" s="419"/>
      <c r="Q2" s="419"/>
    </row>
    <row r="4" spans="1:17" ht="15" customHeight="1" x14ac:dyDescent="0.15">
      <c r="A4" s="25"/>
    </row>
    <row r="5" spans="1:17" ht="15" customHeight="1" x14ac:dyDescent="0.15">
      <c r="E5" s="6"/>
      <c r="F5" s="6"/>
      <c r="G5" s="6"/>
      <c r="H5" s="6"/>
      <c r="I5" s="6"/>
      <c r="J5" s="6"/>
      <c r="K5" s="6"/>
      <c r="L5" s="6"/>
      <c r="M5" s="6"/>
      <c r="N5" s="6"/>
    </row>
    <row r="6" spans="1:17" ht="15" customHeight="1" x14ac:dyDescent="0.15">
      <c r="A6" s="24"/>
      <c r="B6" s="18"/>
      <c r="E6" s="6"/>
      <c r="F6" s="6"/>
      <c r="G6" s="6"/>
      <c r="H6" s="6"/>
      <c r="I6" s="6"/>
      <c r="J6" s="6"/>
      <c r="K6" s="6"/>
      <c r="L6" s="6"/>
      <c r="M6" s="6"/>
      <c r="N6" s="6"/>
    </row>
    <row r="7" spans="1:17" ht="15" customHeight="1" x14ac:dyDescent="0.15">
      <c r="A7" s="25"/>
      <c r="E7" s="17"/>
      <c r="F7" s="7"/>
      <c r="G7" s="7"/>
      <c r="H7" s="7"/>
      <c r="I7" s="7"/>
      <c r="J7" s="7"/>
      <c r="K7" s="7"/>
      <c r="L7" s="7"/>
      <c r="M7" s="7"/>
      <c r="N7" s="7"/>
    </row>
    <row r="8" spans="1:17" ht="15" customHeight="1" x14ac:dyDescent="0.15">
      <c r="A8" s="25"/>
      <c r="E8" s="16"/>
    </row>
    <row r="9" spans="1:17" s="3" customFormat="1" ht="15" customHeight="1" x14ac:dyDescent="0.15">
      <c r="A9" s="27"/>
      <c r="B9" s="1"/>
      <c r="E9" s="11"/>
    </row>
    <row r="10" spans="1:17" s="3" customFormat="1" ht="15" customHeight="1" x14ac:dyDescent="0.15">
      <c r="A10" s="20"/>
      <c r="B10" s="1"/>
      <c r="E10" s="11"/>
    </row>
    <row r="11" spans="1:17" s="3" customFormat="1" ht="15" customHeight="1" x14ac:dyDescent="0.15">
      <c r="A11" s="20"/>
      <c r="B11" s="1"/>
    </row>
    <row r="12" spans="1:17" s="3" customFormat="1" ht="15" customHeight="1" x14ac:dyDescent="0.15">
      <c r="A12" s="20"/>
      <c r="B12" s="1"/>
    </row>
    <row r="13" spans="1:17" s="3" customFormat="1" ht="15" customHeight="1" x14ac:dyDescent="0.15">
      <c r="A13" s="20"/>
      <c r="B13" s="1"/>
    </row>
    <row r="14" spans="1:17" s="3" customFormat="1" ht="15" customHeight="1" x14ac:dyDescent="0.15">
      <c r="A14" s="20"/>
      <c r="B14" s="1"/>
    </row>
    <row r="22" ht="25.15" customHeight="1" x14ac:dyDescent="0.15"/>
    <row r="23" ht="25.15" customHeight="1" x14ac:dyDescent="0.15"/>
    <row r="25" ht="15.6" customHeight="1" x14ac:dyDescent="0.15"/>
    <row r="44" spans="8:8" ht="15" customHeight="1" x14ac:dyDescent="0.15">
      <c r="H44" s="2" t="s">
        <v>305</v>
      </c>
    </row>
  </sheetData>
  <sheetProtection password="8E6E" sheet="1" objects="1" scenarios="1" selectLockedCells="1" selectUnlockedCells="1"/>
  <mergeCells count="2">
    <mergeCell ref="A2:N2"/>
    <mergeCell ref="O2:Q2"/>
  </mergeCells>
  <pageMargins left="0.5" right="0.5" top="0.5" bottom="0.5" header="0.1" footer="0.1"/>
  <pageSetup paperSize="17" fitToWidth="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58"/>
  <sheetViews>
    <sheetView showGridLines="0" showRowColHeaders="0" zoomScale="90" zoomScaleNormal="90" workbookViewId="0">
      <selection activeCell="S9" sqref="S9"/>
    </sheetView>
  </sheetViews>
  <sheetFormatPr defaultColWidth="9.875" defaultRowHeight="11.25" x14ac:dyDescent="0.15"/>
  <cols>
    <col min="1" max="1" width="23.75" style="19" customWidth="1"/>
    <col min="2" max="2" width="3.75" style="4" customWidth="1"/>
    <col min="3" max="3" width="33.625" style="2" customWidth="1"/>
    <col min="4" max="4" width="11.75" style="2" customWidth="1"/>
    <col min="5" max="8" width="9.875" style="2" customWidth="1"/>
    <col min="9" max="9" width="21.75" style="2" customWidth="1"/>
    <col min="10" max="10" width="9.875" style="2" customWidth="1"/>
    <col min="11" max="11" width="32.5" style="2" customWidth="1"/>
    <col min="12" max="12" width="9.875" style="2"/>
    <col min="13" max="13" width="42.875" style="2" hidden="1" customWidth="1"/>
    <col min="14" max="14" width="10.25" style="2" hidden="1" customWidth="1"/>
    <col min="15" max="15" width="28" style="2" hidden="1" customWidth="1"/>
    <col min="16" max="16" width="14.75" style="2" hidden="1" customWidth="1"/>
    <col min="17" max="17" width="20.625" style="2" hidden="1" customWidth="1"/>
    <col min="18" max="22" width="0" style="2" hidden="1" customWidth="1"/>
    <col min="23" max="16384" width="9.875" style="2"/>
  </cols>
  <sheetData>
    <row r="1" spans="1:17" ht="64.900000000000006" customHeight="1" thickBot="1" x14ac:dyDescent="0.2">
      <c r="A1" s="5"/>
      <c r="B1" s="5"/>
      <c r="C1" s="5"/>
      <c r="D1" s="5"/>
      <c r="E1" s="5"/>
      <c r="F1" s="5"/>
      <c r="G1" s="5"/>
      <c r="H1" s="5"/>
      <c r="I1" s="5"/>
      <c r="J1" s="8"/>
      <c r="K1" s="9" t="s">
        <v>1</v>
      </c>
    </row>
    <row r="2" spans="1:17" ht="18" customHeight="1" x14ac:dyDescent="0.15">
      <c r="A2" s="419" t="s">
        <v>306</v>
      </c>
      <c r="B2" s="419"/>
      <c r="C2" s="419"/>
      <c r="D2" s="419"/>
      <c r="E2" s="419"/>
      <c r="F2" s="419"/>
      <c r="G2" s="419"/>
      <c r="H2" s="419"/>
      <c r="I2" s="419"/>
      <c r="J2" s="419"/>
      <c r="K2" s="419"/>
      <c r="M2" s="120" t="s">
        <v>156</v>
      </c>
      <c r="N2" s="120" t="s">
        <v>6</v>
      </c>
      <c r="O2" s="120" t="s">
        <v>116</v>
      </c>
    </row>
    <row r="3" spans="1:17" ht="15" customHeight="1" x14ac:dyDescent="0.15">
      <c r="M3" s="125" t="s">
        <v>17</v>
      </c>
      <c r="N3" s="124">
        <v>2.9605263157894735E-2</v>
      </c>
      <c r="O3" s="171">
        <v>9</v>
      </c>
    </row>
    <row r="4" spans="1:17" ht="15.75" customHeight="1" x14ac:dyDescent="0.15">
      <c r="A4" s="25"/>
      <c r="M4" s="125" t="s">
        <v>18</v>
      </c>
      <c r="N4" s="124">
        <v>0.97039473684210531</v>
      </c>
      <c r="O4" s="171">
        <v>295</v>
      </c>
    </row>
    <row r="5" spans="1:17" ht="15.75" customHeight="1" x14ac:dyDescent="0.15">
      <c r="D5" s="6"/>
      <c r="E5" s="6"/>
      <c r="F5" s="6"/>
      <c r="G5" s="6"/>
      <c r="I5" s="6"/>
      <c r="J5" s="6"/>
      <c r="K5" s="6"/>
      <c r="M5" s="10"/>
    </row>
    <row r="6" spans="1:17" ht="15.75" customHeight="1" x14ac:dyDescent="0.15">
      <c r="A6" s="24"/>
      <c r="B6" s="18"/>
      <c r="D6" s="6"/>
      <c r="E6" s="6"/>
      <c r="F6" s="6"/>
      <c r="G6" s="6"/>
      <c r="H6" s="6"/>
      <c r="I6" s="6"/>
      <c r="J6" s="6"/>
      <c r="K6" s="6"/>
      <c r="M6" s="3"/>
      <c r="N6" s="57" t="s">
        <v>121</v>
      </c>
      <c r="O6" s="47">
        <v>304</v>
      </c>
      <c r="P6" s="3"/>
      <c r="Q6" s="3"/>
    </row>
    <row r="7" spans="1:17" ht="15.75" customHeight="1" x14ac:dyDescent="0.15">
      <c r="A7" s="25"/>
      <c r="D7" s="17"/>
      <c r="E7" s="7"/>
      <c r="F7" s="7"/>
      <c r="G7" s="7"/>
      <c r="H7" s="7"/>
      <c r="I7" s="7"/>
      <c r="J7" s="7"/>
      <c r="K7" s="7"/>
    </row>
    <row r="8" spans="1:17" ht="15.75" customHeight="1" x14ac:dyDescent="0.15">
      <c r="A8" s="29"/>
      <c r="D8" s="16"/>
      <c r="M8" s="120" t="s">
        <v>160</v>
      </c>
      <c r="N8" s="158" t="s">
        <v>6</v>
      </c>
      <c r="O8" s="120" t="s">
        <v>116</v>
      </c>
      <c r="P8" s="3"/>
      <c r="Q8" s="3"/>
    </row>
    <row r="9" spans="1:17" s="3" customFormat="1" ht="15.75" customHeight="1" x14ac:dyDescent="0.15">
      <c r="A9" s="27"/>
      <c r="B9" s="1"/>
      <c r="D9" s="11"/>
      <c r="M9" s="121" t="s">
        <v>164</v>
      </c>
      <c r="N9" s="139">
        <v>0.22222222222222221</v>
      </c>
      <c r="O9" s="125">
        <v>2</v>
      </c>
    </row>
    <row r="10" spans="1:17" s="3" customFormat="1" ht="15.75" customHeight="1" x14ac:dyDescent="0.2">
      <c r="A10" s="40"/>
      <c r="B10" s="1"/>
      <c r="D10" s="11"/>
      <c r="M10" s="121" t="s">
        <v>162</v>
      </c>
      <c r="N10" s="139">
        <v>0.33333333333333331</v>
      </c>
      <c r="O10" s="125">
        <v>3</v>
      </c>
    </row>
    <row r="11" spans="1:17" s="3" customFormat="1" ht="15.75" customHeight="1" x14ac:dyDescent="0.2">
      <c r="A11" s="40"/>
      <c r="B11" s="1"/>
      <c r="M11" s="121" t="s">
        <v>163</v>
      </c>
      <c r="N11" s="139">
        <v>0.1111111111111111</v>
      </c>
      <c r="O11" s="125">
        <v>1</v>
      </c>
    </row>
    <row r="12" spans="1:17" s="3" customFormat="1" ht="15.75" customHeight="1" x14ac:dyDescent="0.2">
      <c r="A12" s="40"/>
      <c r="B12" s="1"/>
      <c r="M12" s="121" t="s">
        <v>161</v>
      </c>
      <c r="N12" s="139">
        <v>0.33333333333333331</v>
      </c>
      <c r="O12" s="125">
        <v>3</v>
      </c>
    </row>
    <row r="13" spans="1:17" s="3" customFormat="1" ht="15.75" customHeight="1" x14ac:dyDescent="0.15">
      <c r="A13" s="20"/>
      <c r="B13" s="1"/>
      <c r="M13" s="21"/>
      <c r="P13" s="2"/>
      <c r="Q13" s="2"/>
    </row>
    <row r="14" spans="1:17" s="3" customFormat="1" ht="15.75" customHeight="1" x14ac:dyDescent="0.15">
      <c r="A14" s="20"/>
      <c r="B14" s="1"/>
      <c r="M14" s="21"/>
      <c r="N14" s="46" t="s">
        <v>121</v>
      </c>
      <c r="O14" s="47">
        <v>9</v>
      </c>
      <c r="P14" s="2"/>
      <c r="Q14" s="2"/>
    </row>
    <row r="15" spans="1:17" ht="17.25" customHeight="1" x14ac:dyDescent="0.15"/>
    <row r="16" spans="1:17" ht="15" customHeight="1" x14ac:dyDescent="0.15">
      <c r="M16" s="240" t="s">
        <v>157</v>
      </c>
      <c r="N16" s="353" t="s">
        <v>295</v>
      </c>
      <c r="O16" s="354" t="s">
        <v>293</v>
      </c>
      <c r="P16" s="354" t="s">
        <v>294</v>
      </c>
      <c r="Q16" s="355" t="s">
        <v>186</v>
      </c>
    </row>
    <row r="17" spans="4:17" ht="13.5" customHeight="1" x14ac:dyDescent="0.15">
      <c r="M17" s="247" t="s">
        <v>158</v>
      </c>
      <c r="N17" s="125">
        <v>0</v>
      </c>
      <c r="O17" s="125">
        <v>9</v>
      </c>
      <c r="P17" s="352">
        <v>9</v>
      </c>
      <c r="Q17" s="350"/>
    </row>
    <row r="18" spans="4:17" ht="15.75" customHeight="1" x14ac:dyDescent="0.15">
      <c r="D18" s="16"/>
      <c r="M18" s="247" t="s">
        <v>159</v>
      </c>
      <c r="N18" s="125">
        <v>3</v>
      </c>
      <c r="O18" s="125">
        <v>6</v>
      </c>
      <c r="P18" s="352">
        <v>9</v>
      </c>
      <c r="Q18" s="351"/>
    </row>
    <row r="19" spans="4:17" x14ac:dyDescent="0.15">
      <c r="M19" s="248" t="s">
        <v>297</v>
      </c>
      <c r="N19" s="319">
        <v>0</v>
      </c>
      <c r="O19" s="319">
        <v>3</v>
      </c>
      <c r="P19" s="352">
        <v>3</v>
      </c>
      <c r="Q19" s="350"/>
    </row>
    <row r="20" spans="4:17" ht="15.75" customHeight="1" x14ac:dyDescent="0.15">
      <c r="D20" s="51" t="s">
        <v>121</v>
      </c>
      <c r="E20" s="142">
        <f>O6</f>
        <v>304</v>
      </c>
      <c r="N20" s="46" t="s">
        <v>120</v>
      </c>
      <c r="O20" s="111">
        <v>9</v>
      </c>
    </row>
    <row r="21" spans="4:17" x14ac:dyDescent="0.15">
      <c r="M21" s="21"/>
      <c r="N21" s="52" t="s">
        <v>296</v>
      </c>
      <c r="O21" s="180">
        <v>3</v>
      </c>
    </row>
    <row r="22" spans="4:17" ht="25.15" customHeight="1" x14ac:dyDescent="0.15"/>
    <row r="23" spans="4:17" ht="25.15" customHeight="1" x14ac:dyDescent="0.15"/>
    <row r="24" spans="4:17" ht="29.25" customHeight="1" x14ac:dyDescent="0.15">
      <c r="L24" s="21"/>
      <c r="M24" s="42"/>
    </row>
    <row r="25" spans="4:17" ht="15.6" customHeight="1" x14ac:dyDescent="0.15">
      <c r="L25" s="21"/>
      <c r="M25" s="42"/>
    </row>
    <row r="26" spans="4:17" x14ac:dyDescent="0.15">
      <c r="L26" s="21"/>
      <c r="M26" s="42"/>
    </row>
    <row r="27" spans="4:17" x14ac:dyDescent="0.15">
      <c r="L27" s="21"/>
      <c r="M27" s="42"/>
    </row>
    <row r="28" spans="4:17" x14ac:dyDescent="0.15">
      <c r="N28" s="21"/>
      <c r="O28" s="42"/>
    </row>
    <row r="29" spans="4:17" ht="24" customHeight="1" x14ac:dyDescent="0.15"/>
    <row r="30" spans="4:17" ht="24" customHeight="1" x14ac:dyDescent="0.15"/>
    <row r="31" spans="4:17" ht="24" customHeight="1" x14ac:dyDescent="0.15"/>
    <row r="32" spans="4:17" ht="24" customHeight="1" x14ac:dyDescent="0.15">
      <c r="F32" s="46"/>
      <c r="G32" s="47"/>
      <c r="O32" s="16"/>
    </row>
    <row r="33" spans="4:15" ht="24" customHeight="1" x14ac:dyDescent="0.15">
      <c r="D33" s="103"/>
      <c r="O33" s="16"/>
    </row>
    <row r="34" spans="4:15" x14ac:dyDescent="0.15">
      <c r="O34" s="16"/>
    </row>
    <row r="35" spans="4:15" x14ac:dyDescent="0.15">
      <c r="O35" s="16"/>
    </row>
    <row r="44" spans="4:15" x14ac:dyDescent="0.15">
      <c r="H44" s="2" t="s">
        <v>305</v>
      </c>
    </row>
    <row r="54" spans="3:4" x14ac:dyDescent="0.15">
      <c r="C54" s="4"/>
      <c r="D54" s="1"/>
    </row>
    <row r="55" spans="3:4" x14ac:dyDescent="0.15">
      <c r="C55" s="1"/>
      <c r="D55" s="1"/>
    </row>
    <row r="56" spans="3:4" x14ac:dyDescent="0.15">
      <c r="C56" s="1"/>
      <c r="D56" s="1"/>
    </row>
    <row r="57" spans="3:4" x14ac:dyDescent="0.15">
      <c r="C57" s="4"/>
      <c r="D57" s="4"/>
    </row>
    <row r="58" spans="3:4" x14ac:dyDescent="0.15">
      <c r="C58" s="4"/>
      <c r="D58" s="4"/>
    </row>
  </sheetData>
  <sheetProtection password="8E6E" sheet="1" objects="1" scenarios="1" selectLockedCells="1" selectUnlockedCells="1"/>
  <sortState ref="K9:M12">
    <sortCondition ref="L11:L14"/>
  </sortState>
  <mergeCells count="1">
    <mergeCell ref="A2:K2"/>
  </mergeCells>
  <pageMargins left="0.5" right="0.5" top="0.5" bottom="0.5" header="0.1" footer="0.1"/>
  <pageSetup paperSize="17" fitToWidth="0"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G44"/>
  <sheetViews>
    <sheetView showGridLines="0" showRowColHeaders="0" zoomScale="90" zoomScaleNormal="90" workbookViewId="0">
      <selection activeCell="S9" sqref="S9"/>
    </sheetView>
  </sheetViews>
  <sheetFormatPr defaultColWidth="9.875" defaultRowHeight="11.25" x14ac:dyDescent="0.15"/>
  <cols>
    <col min="1" max="1" width="23.75" style="19" customWidth="1"/>
    <col min="2" max="2" width="3.75" style="4" customWidth="1"/>
    <col min="3" max="3" width="6.75" style="2" customWidth="1"/>
    <col min="4" max="4" width="23.375" style="2" customWidth="1"/>
    <col min="5" max="6" width="8.625" style="2" customWidth="1"/>
    <col min="7" max="7" width="6.5" style="2" customWidth="1"/>
    <col min="8" max="9" width="8.625" style="2" customWidth="1"/>
    <col min="10" max="10" width="7.375" style="2" customWidth="1"/>
    <col min="11" max="11" width="9.875" style="2" customWidth="1"/>
    <col min="12" max="12" width="33.75" style="2" customWidth="1"/>
    <col min="13" max="13" width="9.875" style="2" customWidth="1"/>
    <col min="14" max="14" width="80.375" style="2" hidden="1" customWidth="1"/>
    <col min="15" max="15" width="18.5" style="2" hidden="1" customWidth="1"/>
    <col min="16" max="16" width="12.375" style="2" hidden="1" customWidth="1"/>
    <col min="17" max="21" width="9.875" style="2" hidden="1" customWidth="1"/>
    <col min="22" max="22" width="9.875" style="2" customWidth="1"/>
    <col min="23" max="16384" width="9.875" style="2"/>
  </cols>
  <sheetData>
    <row r="1" spans="1:33" ht="64.900000000000006" customHeight="1" thickBot="1" x14ac:dyDescent="0.2">
      <c r="A1" s="5"/>
      <c r="B1" s="5"/>
      <c r="C1" s="5"/>
      <c r="D1" s="5"/>
      <c r="E1" s="5"/>
      <c r="F1" s="5"/>
      <c r="G1" s="5"/>
      <c r="H1" s="5"/>
      <c r="I1" s="5"/>
      <c r="J1" s="5"/>
      <c r="K1" s="8"/>
      <c r="L1" s="105" t="s">
        <v>1</v>
      </c>
      <c r="N1"/>
      <c r="O1"/>
      <c r="P1"/>
      <c r="Q1"/>
      <c r="R1"/>
      <c r="S1"/>
      <c r="T1"/>
      <c r="U1"/>
      <c r="V1"/>
      <c r="W1"/>
      <c r="X1"/>
      <c r="Y1"/>
      <c r="Z1"/>
      <c r="AA1"/>
      <c r="AB1"/>
      <c r="AC1"/>
      <c r="AD1"/>
      <c r="AE1"/>
      <c r="AF1"/>
      <c r="AG1"/>
    </row>
    <row r="2" spans="1:33" ht="18" customHeight="1" x14ac:dyDescent="0.15">
      <c r="A2" s="419" t="s">
        <v>145</v>
      </c>
      <c r="B2" s="419"/>
      <c r="C2" s="419"/>
      <c r="D2" s="419"/>
      <c r="E2" s="419"/>
      <c r="F2" s="419"/>
      <c r="G2" s="419"/>
      <c r="H2" s="419"/>
      <c r="I2" s="419"/>
      <c r="J2" s="419"/>
      <c r="K2" s="419"/>
      <c r="L2" s="419"/>
      <c r="M2" s="106"/>
      <c r="N2" s="240" t="s">
        <v>150</v>
      </c>
      <c r="O2" s="241" t="s">
        <v>291</v>
      </c>
      <c r="P2" s="241" t="s">
        <v>292</v>
      </c>
      <c r="Q2" s="241" t="s">
        <v>151</v>
      </c>
      <c r="R2" s="241" t="s">
        <v>152</v>
      </c>
      <c r="S2" s="241" t="s">
        <v>188</v>
      </c>
      <c r="T2" s="241" t="s">
        <v>189</v>
      </c>
      <c r="U2" s="242" t="s">
        <v>154</v>
      </c>
      <c r="V2"/>
      <c r="W2"/>
      <c r="X2"/>
      <c r="Y2"/>
      <c r="Z2"/>
      <c r="AA2"/>
      <c r="AB2"/>
      <c r="AC2"/>
      <c r="AD2"/>
      <c r="AE2"/>
      <c r="AF2"/>
      <c r="AG2"/>
    </row>
    <row r="3" spans="1:33" ht="15" customHeight="1" x14ac:dyDescent="0.15">
      <c r="M3" s="4"/>
      <c r="N3" s="320" t="s">
        <v>234</v>
      </c>
      <c r="O3" s="135" t="e">
        <v>#NAME?</v>
      </c>
      <c r="P3" s="135" t="e">
        <v>#NAME?</v>
      </c>
      <c r="Q3" s="139" t="e">
        <v>#NAME?</v>
      </c>
      <c r="R3" s="139" t="e">
        <v>#NAME?</v>
      </c>
      <c r="S3" s="220" t="e">
        <v>#NAME?</v>
      </c>
      <c r="T3" s="121" t="e">
        <v>#NAME?</v>
      </c>
      <c r="U3" s="254"/>
      <c r="V3"/>
      <c r="W3"/>
      <c r="X3"/>
      <c r="Y3"/>
      <c r="Z3"/>
      <c r="AA3"/>
      <c r="AB3"/>
      <c r="AC3"/>
      <c r="AD3"/>
      <c r="AE3"/>
      <c r="AF3"/>
      <c r="AG3"/>
    </row>
    <row r="4" spans="1:33" ht="15.75" customHeight="1" x14ac:dyDescent="0.15">
      <c r="A4" s="25"/>
      <c r="M4" s="4"/>
      <c r="N4" s="320" t="s">
        <v>235</v>
      </c>
      <c r="O4" s="135" t="e">
        <v>#NAME?</v>
      </c>
      <c r="P4" s="135" t="e">
        <v>#NAME?</v>
      </c>
      <c r="Q4" s="139" t="e">
        <v>#NAME?</v>
      </c>
      <c r="R4" s="139" t="e">
        <v>#NAME?</v>
      </c>
      <c r="S4" s="220" t="e">
        <v>#NAME?</v>
      </c>
      <c r="T4" s="121" t="e">
        <v>#NAME?</v>
      </c>
      <c r="U4" s="254"/>
      <c r="V4"/>
      <c r="W4"/>
      <c r="X4"/>
      <c r="Y4"/>
      <c r="Z4"/>
      <c r="AA4"/>
      <c r="AB4"/>
      <c r="AC4"/>
      <c r="AD4"/>
      <c r="AE4"/>
      <c r="AF4"/>
      <c r="AG4"/>
    </row>
    <row r="5" spans="1:33" ht="15.75" customHeight="1" x14ac:dyDescent="0.15">
      <c r="D5" s="6"/>
      <c r="E5" s="6"/>
      <c r="F5" s="6"/>
      <c r="I5" s="6"/>
      <c r="J5" s="6"/>
      <c r="K5" s="6"/>
      <c r="L5" s="6"/>
      <c r="M5" s="4"/>
      <c r="N5" s="320" t="s">
        <v>236</v>
      </c>
      <c r="O5" s="135" t="e">
        <v>#NAME?</v>
      </c>
      <c r="P5" s="135" t="e">
        <v>#NAME?</v>
      </c>
      <c r="Q5" s="139" t="e">
        <v>#NAME?</v>
      </c>
      <c r="R5" s="139" t="e">
        <v>#NAME?</v>
      </c>
      <c r="S5" s="220" t="e">
        <v>#NAME?</v>
      </c>
      <c r="T5" s="121" t="e">
        <v>#NAME?</v>
      </c>
      <c r="U5" s="239"/>
      <c r="V5"/>
      <c r="W5"/>
      <c r="X5"/>
      <c r="Y5"/>
      <c r="Z5"/>
      <c r="AA5"/>
      <c r="AB5"/>
      <c r="AC5"/>
      <c r="AD5"/>
      <c r="AE5"/>
      <c r="AF5"/>
      <c r="AG5"/>
    </row>
    <row r="6" spans="1:33" ht="15.75" customHeight="1" x14ac:dyDescent="0.15">
      <c r="A6" s="24"/>
      <c r="B6" s="18"/>
      <c r="D6" s="6"/>
      <c r="E6" s="6"/>
      <c r="F6" s="6"/>
      <c r="G6" s="6"/>
      <c r="H6" s="6"/>
      <c r="I6" s="6"/>
      <c r="J6" s="6"/>
      <c r="K6" s="6"/>
      <c r="L6" s="6"/>
      <c r="M6" s="4"/>
      <c r="N6" s="321" t="s">
        <v>237</v>
      </c>
      <c r="O6" s="322" t="e">
        <v>#NAME?</v>
      </c>
      <c r="P6" s="322" t="e">
        <v>#NAME?</v>
      </c>
      <c r="Q6" s="323" t="e">
        <v>#NAME?</v>
      </c>
      <c r="R6" s="323" t="e">
        <v>#NAME?</v>
      </c>
      <c r="S6" s="324" t="e">
        <v>#NAME?</v>
      </c>
      <c r="T6" s="253" t="e">
        <v>#NAME?</v>
      </c>
      <c r="U6" s="245"/>
      <c r="V6"/>
      <c r="W6"/>
      <c r="X6"/>
      <c r="Y6"/>
      <c r="Z6"/>
      <c r="AA6"/>
      <c r="AB6"/>
      <c r="AC6"/>
      <c r="AD6"/>
      <c r="AE6"/>
      <c r="AF6"/>
      <c r="AG6"/>
    </row>
    <row r="7" spans="1:33" ht="15.75" customHeight="1" x14ac:dyDescent="0.15">
      <c r="A7" s="25"/>
      <c r="D7" s="17"/>
      <c r="E7" s="7"/>
      <c r="F7" s="7"/>
      <c r="G7" s="7"/>
      <c r="H7" s="7"/>
      <c r="I7" s="7"/>
      <c r="J7" s="7"/>
      <c r="K7" s="7"/>
      <c r="L7" s="7"/>
      <c r="M7" s="4"/>
      <c r="N7" s="4"/>
      <c r="O7" s="55"/>
      <c r="P7" s="176"/>
      <c r="Q7" s="4"/>
      <c r="R7" s="177" t="s">
        <v>182</v>
      </c>
      <c r="S7" s="112" t="e">
        <v>#NAME?</v>
      </c>
      <c r="T7" s="12" t="e">
        <v>#NAME?</v>
      </c>
      <c r="U7" s="112" t="e">
        <v>#NAME?</v>
      </c>
      <c r="V7"/>
      <c r="W7"/>
      <c r="X7"/>
      <c r="Y7"/>
      <c r="Z7"/>
      <c r="AA7"/>
      <c r="AB7"/>
      <c r="AC7"/>
      <c r="AD7"/>
      <c r="AE7"/>
      <c r="AF7"/>
      <c r="AG7"/>
    </row>
    <row r="8" spans="1:33" ht="15.75" customHeight="1" x14ac:dyDescent="0.15">
      <c r="A8" s="29"/>
      <c r="D8" s="16"/>
      <c r="M8" s="4"/>
      <c r="P8" s="10"/>
      <c r="Q8" s="12"/>
      <c r="S8" s="4"/>
      <c r="V8"/>
      <c r="W8"/>
      <c r="X8"/>
      <c r="Y8"/>
      <c r="Z8"/>
      <c r="AA8"/>
      <c r="AB8"/>
      <c r="AC8"/>
      <c r="AD8"/>
      <c r="AE8"/>
      <c r="AF8"/>
      <c r="AG8"/>
    </row>
    <row r="9" spans="1:33" s="3" customFormat="1" ht="15.75" customHeight="1" x14ac:dyDescent="0.15">
      <c r="A9" s="27"/>
      <c r="B9" s="1"/>
      <c r="D9" s="11"/>
      <c r="M9" s="4"/>
      <c r="N9" s="240" t="s">
        <v>155</v>
      </c>
      <c r="O9" s="241" t="s">
        <v>6</v>
      </c>
      <c r="P9" s="242" t="s">
        <v>116</v>
      </c>
      <c r="Q9" s="12"/>
      <c r="R9" s="2"/>
      <c r="S9" s="4"/>
      <c r="T9" s="2"/>
      <c r="U9" s="2"/>
      <c r="V9"/>
      <c r="W9"/>
      <c r="X9"/>
      <c r="Y9"/>
      <c r="Z9"/>
      <c r="AA9"/>
      <c r="AB9"/>
      <c r="AC9"/>
      <c r="AD9"/>
      <c r="AE9"/>
      <c r="AF9"/>
      <c r="AG9"/>
    </row>
    <row r="10" spans="1:33" s="3" customFormat="1" ht="15.75" customHeight="1" x14ac:dyDescent="0.2">
      <c r="A10" s="40"/>
      <c r="B10" s="1"/>
      <c r="D10" s="11"/>
      <c r="M10" s="4"/>
      <c r="N10" s="325" t="s">
        <v>269</v>
      </c>
      <c r="O10" s="124" t="e">
        <v>#NAME?</v>
      </c>
      <c r="P10" s="239" t="e">
        <v>#NAME?</v>
      </c>
      <c r="Q10" s="10"/>
      <c r="R10" s="2"/>
      <c r="S10" s="4"/>
      <c r="T10" s="2"/>
      <c r="U10" s="2"/>
      <c r="V10"/>
      <c r="W10"/>
      <c r="X10"/>
      <c r="Y10"/>
      <c r="Z10"/>
      <c r="AA10"/>
      <c r="AB10"/>
      <c r="AC10"/>
      <c r="AD10"/>
      <c r="AE10"/>
      <c r="AF10"/>
      <c r="AG10"/>
    </row>
    <row r="11" spans="1:33" s="3" customFormat="1" ht="15.75" customHeight="1" x14ac:dyDescent="0.2">
      <c r="A11" s="40"/>
      <c r="B11" s="1"/>
      <c r="M11" s="4"/>
      <c r="N11" s="325" t="s">
        <v>270</v>
      </c>
      <c r="O11" s="124" t="e">
        <v>#NAME?</v>
      </c>
      <c r="P11" s="239" t="e">
        <v>#NAME?</v>
      </c>
      <c r="Q11" s="10"/>
      <c r="R11" s="10"/>
      <c r="S11" s="4"/>
      <c r="T11" s="2"/>
      <c r="U11" s="2"/>
      <c r="V11"/>
      <c r="W11"/>
      <c r="X11"/>
      <c r="Y11"/>
      <c r="Z11"/>
      <c r="AA11"/>
      <c r="AB11"/>
      <c r="AC11"/>
      <c r="AD11"/>
      <c r="AE11"/>
      <c r="AF11"/>
      <c r="AG11"/>
    </row>
    <row r="12" spans="1:33" s="3" customFormat="1" ht="15.75" customHeight="1" x14ac:dyDescent="0.2">
      <c r="A12" s="40"/>
      <c r="B12" s="1"/>
      <c r="M12" s="4"/>
      <c r="N12" s="325" t="s">
        <v>271</v>
      </c>
      <c r="O12" s="124" t="e">
        <v>#NAME?</v>
      </c>
      <c r="P12" s="239" t="e">
        <v>#NAME?</v>
      </c>
      <c r="Q12" s="10"/>
      <c r="R12" s="2"/>
      <c r="S12" s="2"/>
      <c r="T12" s="2"/>
      <c r="U12" s="2"/>
    </row>
    <row r="13" spans="1:33" s="3" customFormat="1" ht="20.25" customHeight="1" x14ac:dyDescent="0.15">
      <c r="A13" s="20"/>
      <c r="B13" s="1"/>
      <c r="M13" s="4"/>
      <c r="N13" s="325" t="s">
        <v>272</v>
      </c>
      <c r="O13" s="124" t="e">
        <v>#NAME?</v>
      </c>
      <c r="P13" s="239" t="e">
        <v>#NAME?</v>
      </c>
      <c r="Q13" s="10"/>
      <c r="R13" s="10"/>
      <c r="S13" s="4"/>
      <c r="T13" s="2"/>
      <c r="U13" s="2"/>
      <c r="W13"/>
    </row>
    <row r="14" spans="1:33" s="3" customFormat="1" ht="18.75" customHeight="1" x14ac:dyDescent="0.15">
      <c r="A14" s="20"/>
      <c r="B14" s="1"/>
      <c r="C14"/>
      <c r="D14"/>
      <c r="E14"/>
      <c r="M14" s="4"/>
      <c r="N14" s="325" t="s">
        <v>273</v>
      </c>
      <c r="O14" s="124" t="e">
        <v>#NAME?</v>
      </c>
      <c r="P14" s="239" t="e">
        <v>#NAME?</v>
      </c>
      <c r="Q14" s="10"/>
      <c r="R14" s="10"/>
      <c r="S14" s="4"/>
      <c r="T14" s="2"/>
      <c r="U14" s="2"/>
    </row>
    <row r="15" spans="1:33" ht="17.25" customHeight="1" x14ac:dyDescent="0.15">
      <c r="C15"/>
      <c r="D15"/>
      <c r="E15"/>
      <c r="N15" s="325" t="s">
        <v>274</v>
      </c>
      <c r="O15" s="124" t="e">
        <v>#NAME?</v>
      </c>
      <c r="P15" s="239" t="e">
        <v>#NAME?</v>
      </c>
      <c r="Q15" s="10"/>
    </row>
    <row r="16" spans="1:33" ht="15" customHeight="1" x14ac:dyDescent="0.15">
      <c r="C16"/>
      <c r="D16"/>
      <c r="E16"/>
      <c r="N16" s="325" t="s">
        <v>275</v>
      </c>
      <c r="O16" s="124" t="e">
        <v>#NAME?</v>
      </c>
      <c r="P16" s="239" t="e">
        <v>#NAME?</v>
      </c>
      <c r="Q16" s="10"/>
    </row>
    <row r="17" spans="3:17" ht="13.5" customHeight="1" x14ac:dyDescent="0.15">
      <c r="C17"/>
      <c r="D17"/>
      <c r="E17"/>
      <c r="N17" s="326" t="s">
        <v>276</v>
      </c>
      <c r="O17" s="244" t="e">
        <v>#NAME?</v>
      </c>
      <c r="P17" s="245" t="e">
        <v>#NAME?</v>
      </c>
      <c r="Q17" s="10"/>
    </row>
    <row r="18" spans="3:17" ht="15.75" customHeight="1" x14ac:dyDescent="0.15"/>
    <row r="19" spans="3:17" ht="43.5" customHeight="1" x14ac:dyDescent="0.15">
      <c r="O19" s="153" t="s">
        <v>121</v>
      </c>
      <c r="P19" s="113" t="e">
        <v>#REF!</v>
      </c>
    </row>
    <row r="21" spans="3:17" ht="18.75" customHeight="1" x14ac:dyDescent="0.15">
      <c r="N21" s="120" t="s">
        <v>312</v>
      </c>
      <c r="O21" s="120" t="s">
        <v>6</v>
      </c>
      <c r="P21" s="120" t="s">
        <v>116</v>
      </c>
      <c r="Q21"/>
    </row>
    <row r="22" spans="3:17" ht="25.15" customHeight="1" x14ac:dyDescent="0.15">
      <c r="N22" s="387" t="s">
        <v>17</v>
      </c>
      <c r="O22" s="124" t="e">
        <v>#NAME?</v>
      </c>
      <c r="P22" s="121" t="e">
        <v>#NAME?</v>
      </c>
      <c r="Q22"/>
    </row>
    <row r="23" spans="3:17" ht="25.15" customHeight="1" x14ac:dyDescent="0.15">
      <c r="N23" s="387" t="s">
        <v>18</v>
      </c>
      <c r="O23" s="124" t="e">
        <v>#NAME?</v>
      </c>
      <c r="P23" s="121" t="e">
        <v>#NAME?</v>
      </c>
      <c r="Q23"/>
    </row>
    <row r="24" spans="3:17" x14ac:dyDescent="0.15">
      <c r="G24" s="10"/>
    </row>
    <row r="25" spans="3:17" ht="15.6" customHeight="1" x14ac:dyDescent="0.15">
      <c r="C25" s="143"/>
      <c r="G25" s="10"/>
      <c r="O25" s="51" t="s">
        <v>121</v>
      </c>
      <c r="P25" s="142" t="e">
        <v>#NAME?</v>
      </c>
    </row>
    <row r="26" spans="3:17" ht="17.45" customHeight="1" thickBot="1" x14ac:dyDescent="0.2">
      <c r="G26" s="10"/>
    </row>
    <row r="27" spans="3:17" ht="37.5" customHeight="1" thickBot="1" x14ac:dyDescent="0.25">
      <c r="P27" s="388"/>
    </row>
    <row r="28" spans="3:17" ht="37.5" customHeight="1" x14ac:dyDescent="0.15"/>
    <row r="30" spans="3:17" ht="22.5" customHeight="1" x14ac:dyDescent="0.15"/>
    <row r="31" spans="3:17" ht="30" customHeight="1" x14ac:dyDescent="0.15"/>
    <row r="32" spans="3:17" ht="30" customHeight="1" x14ac:dyDescent="0.15"/>
    <row r="33" spans="3:15" ht="30" customHeight="1" x14ac:dyDescent="0.15"/>
    <row r="34" spans="3:15" x14ac:dyDescent="0.15">
      <c r="C34" s="46"/>
      <c r="D34" s="47"/>
    </row>
    <row r="43" spans="3:15" x14ac:dyDescent="0.15">
      <c r="O43" s="55"/>
    </row>
    <row r="44" spans="3:15" x14ac:dyDescent="0.15">
      <c r="H44" s="2" t="s">
        <v>305</v>
      </c>
    </row>
  </sheetData>
  <sheetProtection password="8E6E" sheet="1" objects="1" scenarios="1" selectLockedCells="1" selectUnlockedCells="1"/>
  <mergeCells count="1">
    <mergeCell ref="A2:L2"/>
  </mergeCells>
  <pageMargins left="0.5" right="0.5" top="0.5" bottom="0.5" header="0.1" footer="0.1"/>
  <pageSetup paperSize="17" fitToWidth="0" orientation="landscape" r:id="rId1"/>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0"/>
  <sheetViews>
    <sheetView showGridLines="0" showRowColHeaders="0" zoomScale="90" zoomScaleNormal="90" workbookViewId="0">
      <selection activeCell="AC28" sqref="AC28"/>
    </sheetView>
  </sheetViews>
  <sheetFormatPr defaultColWidth="9.875" defaultRowHeight="11.25" x14ac:dyDescent="0.15"/>
  <cols>
    <col min="1" max="1" width="23.75" style="61" customWidth="1"/>
    <col min="2" max="2" width="3.75" style="62" customWidth="1"/>
    <col min="3" max="3" width="29.75" style="63" customWidth="1"/>
    <col min="4" max="4" width="20" style="63" customWidth="1"/>
    <col min="5" max="5" width="12.5" style="63" customWidth="1"/>
    <col min="6" max="6" width="9.875" style="63" customWidth="1"/>
    <col min="7" max="7" width="36.25" style="63" customWidth="1"/>
    <col min="8" max="8" width="15" style="63" customWidth="1"/>
    <col min="9" max="9" width="5.875" style="63" customWidth="1"/>
    <col min="10" max="10" width="10.25" style="63" customWidth="1"/>
    <col min="11" max="11" width="9.25" style="63" customWidth="1"/>
    <col min="12" max="12" width="6" style="63" customWidth="1"/>
    <col min="13" max="13" width="9.875" style="63" customWidth="1"/>
    <col min="14" max="14" width="98.75" style="63" hidden="1" customWidth="1"/>
    <col min="15" max="17" width="17.125" style="63" hidden="1" customWidth="1"/>
    <col min="18" max="18" width="22" style="63" hidden="1" customWidth="1"/>
    <col min="19" max="19" width="30.25" style="63" hidden="1" customWidth="1"/>
    <col min="20" max="20" width="16.75" style="63" hidden="1" customWidth="1"/>
    <col min="21" max="21" width="24.75" style="63" hidden="1" customWidth="1"/>
    <col min="22" max="22" width="99.5" style="63" hidden="1" customWidth="1"/>
    <col min="23" max="23" width="22.75" style="63" hidden="1" customWidth="1"/>
    <col min="24" max="24" width="26.875" style="63" hidden="1" customWidth="1"/>
    <col min="25" max="25" width="15.25" style="63" hidden="1" customWidth="1"/>
    <col min="26" max="26" width="9.875" style="63" hidden="1" customWidth="1"/>
    <col min="27" max="27" width="27.875" style="63" hidden="1" customWidth="1"/>
    <col min="28" max="29" width="9.875" style="63" customWidth="1"/>
    <col min="30" max="30" width="31.5" style="63" customWidth="1"/>
    <col min="31" max="31" width="15.5" style="63" customWidth="1"/>
    <col min="32" max="32" width="9.875" style="63" customWidth="1"/>
    <col min="33" max="16384" width="9.875" style="63"/>
  </cols>
  <sheetData>
    <row r="1" spans="1:25" ht="64.900000000000006" customHeight="1" thickBot="1" x14ac:dyDescent="0.2">
      <c r="A1" s="88"/>
      <c r="B1" s="88"/>
      <c r="C1" s="88"/>
      <c r="D1" s="88"/>
      <c r="E1" s="88"/>
      <c r="F1" s="88"/>
      <c r="G1" s="88"/>
      <c r="H1" s="435" t="s">
        <v>1</v>
      </c>
      <c r="I1" s="435"/>
      <c r="J1" s="435"/>
      <c r="K1" s="435"/>
      <c r="L1" s="435"/>
    </row>
    <row r="2" spans="1:25" ht="18" customHeight="1" x14ac:dyDescent="0.15">
      <c r="A2" s="422" t="s">
        <v>96</v>
      </c>
      <c r="B2" s="422"/>
      <c r="C2" s="422"/>
      <c r="D2" s="422"/>
      <c r="E2" s="422"/>
      <c r="F2" s="422"/>
      <c r="G2" s="422"/>
      <c r="H2" s="422"/>
      <c r="I2" s="422"/>
      <c r="J2" s="422"/>
      <c r="K2" s="422"/>
      <c r="L2" s="422"/>
      <c r="N2" s="173" t="s">
        <v>187</v>
      </c>
      <c r="O2" s="13" t="str">
        <f>D4</f>
        <v>All Students</v>
      </c>
      <c r="P2" s="45">
        <f>VLOOKUP(O2,V$68:W$70,2,0)</f>
        <v>3</v>
      </c>
      <c r="S2" s="381"/>
      <c r="T2" s="381"/>
      <c r="U2" s="381"/>
    </row>
    <row r="3" spans="1:25" ht="15" customHeight="1" x14ac:dyDescent="0.15">
      <c r="N3" s="226" t="s">
        <v>289</v>
      </c>
      <c r="O3" s="227" t="s">
        <v>6</v>
      </c>
      <c r="P3" s="226" t="s">
        <v>116</v>
      </c>
      <c r="S3" s="381"/>
      <c r="T3" s="381"/>
      <c r="U3" s="381"/>
      <c r="V3" s="178" t="s">
        <v>262</v>
      </c>
      <c r="W3" s="97"/>
      <c r="X3" s="70"/>
    </row>
    <row r="4" spans="1:25" ht="18.600000000000001" customHeight="1" x14ac:dyDescent="0.15">
      <c r="A4" s="25"/>
      <c r="D4" s="332" t="s">
        <v>113</v>
      </c>
      <c r="E4" s="46" t="s">
        <v>121</v>
      </c>
      <c r="F4" s="47" t="e">
        <f>P8</f>
        <v>#NAME?</v>
      </c>
      <c r="N4" s="123" t="s">
        <v>149</v>
      </c>
      <c r="O4" s="122" t="e">
        <f>P4/P$8</f>
        <v>#NAME?</v>
      </c>
      <c r="P4" s="230" t="e">
        <f>IF($P$2=1, X45, IF($P$2=2, X54, IF($P$2=3, X62, "")))</f>
        <v>#NAME?</v>
      </c>
      <c r="R4" s="376"/>
      <c r="S4" s="385"/>
      <c r="T4" s="385"/>
      <c r="U4" s="385"/>
      <c r="V4" s="383" t="s">
        <v>133</v>
      </c>
      <c r="W4" s="212" t="s">
        <v>134</v>
      </c>
      <c r="X4" s="212" t="s">
        <v>141</v>
      </c>
      <c r="Y4" s="212" t="s">
        <v>130</v>
      </c>
    </row>
    <row r="5" spans="1:25" ht="15.75" customHeight="1" x14ac:dyDescent="0.15">
      <c r="F5" s="71"/>
      <c r="G5" s="71"/>
      <c r="H5" s="71"/>
      <c r="I5" s="71"/>
      <c r="J5" s="71"/>
      <c r="K5" s="71"/>
      <c r="L5" s="71"/>
      <c r="N5" s="121" t="s">
        <v>148</v>
      </c>
      <c r="O5" s="122" t="e">
        <f>P5/P$8</f>
        <v>#NAME?</v>
      </c>
      <c r="P5" s="230" t="e">
        <f>IF($P$2=1, X46, IF($P$2=2, X55, IF($P$2=3, X63, "")))</f>
        <v>#NAME?</v>
      </c>
      <c r="S5" s="386"/>
      <c r="T5" s="386"/>
      <c r="U5" s="386"/>
      <c r="V5" s="384" t="s">
        <v>140</v>
      </c>
      <c r="W5" s="231" t="e">
        <f>(COUNTIFS(gender, 2, myth_man_drunk, 1))+(COUNTIFS(gender, 2, myth_man_drunk, 2))</f>
        <v>#REF!</v>
      </c>
      <c r="X5" s="231" t="e">
        <f>(COUNTIFS(gender, 2, myth_man_drunk, 3))+(COUNTIFS(gender, 2, myth_man_drunk, 4))</f>
        <v>#REF!</v>
      </c>
      <c r="Y5" s="231" t="e">
        <f>(COUNTIFS(gender, 2, myth_man_drunk, 5))</f>
        <v>#REF!</v>
      </c>
    </row>
    <row r="6" spans="1:25" ht="15.75" customHeight="1" x14ac:dyDescent="0.15">
      <c r="A6" s="24"/>
      <c r="B6" s="72"/>
      <c r="F6" s="71"/>
      <c r="G6" s="71"/>
      <c r="H6" s="71"/>
      <c r="I6" s="71"/>
      <c r="J6" s="71"/>
      <c r="K6" s="71"/>
      <c r="L6" s="71"/>
      <c r="N6" s="121" t="s">
        <v>147</v>
      </c>
      <c r="O6" s="122" t="e">
        <f>P6/P$8</f>
        <v>#NAME?</v>
      </c>
      <c r="P6" s="230" t="e">
        <f>IF($P$2=1, X47, IF($P$2=2, X56, IF($P$2=3, X64, "")))</f>
        <v>#NAME?</v>
      </c>
      <c r="Q6" s="73"/>
      <c r="R6" s="73"/>
      <c r="S6" s="382"/>
      <c r="T6" s="382"/>
      <c r="U6" s="382"/>
      <c r="V6" s="384" t="s">
        <v>97</v>
      </c>
      <c r="W6" s="231" t="e">
        <f>(COUNTIFS(gender, 2, myth_consent, 1))+(COUNTIFS(gender, 2, myth_consent, 2))</f>
        <v>#REF!</v>
      </c>
      <c r="X6" s="231" t="e">
        <f>(COUNTIFS(gender, 2, myth_consent, 3))+(COUNTIFS(gender, 2, myth_consent, 4))</f>
        <v>#REF!</v>
      </c>
      <c r="Y6" s="231" t="e">
        <f>(COUNTIFS(gender, 2, myth_consent, 5))</f>
        <v>#REF!</v>
      </c>
    </row>
    <row r="7" spans="1:25" ht="15.75" customHeight="1" x14ac:dyDescent="0.15">
      <c r="A7" s="25"/>
      <c r="F7" s="75"/>
      <c r="G7" s="75"/>
      <c r="H7" s="75"/>
      <c r="I7" s="75"/>
      <c r="J7" s="75"/>
      <c r="K7" s="75"/>
      <c r="L7" s="75"/>
      <c r="N7" s="123" t="s">
        <v>146</v>
      </c>
      <c r="O7" s="122" t="e">
        <f>P7/P$8</f>
        <v>#NAME?</v>
      </c>
      <c r="P7" s="230" t="e">
        <f>IF($P$2=1, X48, IF($P$2=2, X57, IF($P$2=3, X65, "")))</f>
        <v>#NAME?</v>
      </c>
      <c r="Q7" s="73"/>
      <c r="R7" s="73"/>
      <c r="S7" s="382"/>
      <c r="T7" s="382"/>
      <c r="U7" s="382"/>
      <c r="V7" s="384" t="s">
        <v>136</v>
      </c>
      <c r="W7" s="231" t="e">
        <f>(COUNTIFS(gender, 2, myth_says_no, 1))+(COUNTIFS(gender, 2, myth_says_no, 2))</f>
        <v>#REF!</v>
      </c>
      <c r="X7" s="231" t="e">
        <f>(COUNTIFS(gender, 2, myth_says_no, 3))+(COUNTIFS(gender, 2, myth_says_no, 4))</f>
        <v>#REF!</v>
      </c>
      <c r="Y7" s="231" t="e">
        <f>(COUNTIFS(gender, 2, myth_says_no, 5))</f>
        <v>#REF!</v>
      </c>
    </row>
    <row r="8" spans="1:25" ht="15.75" customHeight="1" x14ac:dyDescent="0.15">
      <c r="A8" s="29"/>
      <c r="N8" s="3"/>
      <c r="O8" s="174" t="s">
        <v>121</v>
      </c>
      <c r="P8" s="175" t="e">
        <f>IF($P$2=1, X49, IF($P$2=2, X58, IF($P$2=3, X66, "")))</f>
        <v>#NAME?</v>
      </c>
      <c r="Q8" s="73"/>
      <c r="R8" s="73"/>
      <c r="S8" s="73"/>
      <c r="T8" s="73"/>
      <c r="U8" s="73"/>
      <c r="V8" s="140" t="s">
        <v>98</v>
      </c>
      <c r="W8" s="231" t="e">
        <f>(COUNTIFS(gender, 2, myth_bad_situations, 1))+(COUNTIFS(gender, 2, myth_bad_situations, 2))</f>
        <v>#REF!</v>
      </c>
      <c r="X8" s="231" t="e">
        <f>(COUNTIFS(gender, 2, myth_bad_situations, 3))+(COUNTIFS(gender, 2, myth_bad_situations, 4))</f>
        <v>#REF!</v>
      </c>
      <c r="Y8" s="231" t="e">
        <f>(COUNTIFS(gender, 2, myth_bad_situations, 5))</f>
        <v>#REF!</v>
      </c>
    </row>
    <row r="9" spans="1:25" s="73" customFormat="1" ht="15.75" customHeight="1" x14ac:dyDescent="0.15">
      <c r="A9" s="27"/>
      <c r="B9" s="78"/>
      <c r="M9" s="63"/>
      <c r="N9" s="63"/>
      <c r="O9" s="63"/>
      <c r="P9" s="63"/>
      <c r="Q9" s="63"/>
      <c r="R9" s="63"/>
      <c r="S9" s="63"/>
      <c r="T9" s="63"/>
      <c r="U9" s="63"/>
      <c r="V9" s="140" t="s">
        <v>105</v>
      </c>
      <c r="W9" s="231" t="e">
        <f>(COUNTIFS(gender, 2, myth_miscommunication, 1))+(COUNTIFS(gender, 2, myth_miscommunication, 2))</f>
        <v>#REF!</v>
      </c>
      <c r="X9" s="231" t="e">
        <f>(COUNTIFS(gender, 2, myth_miscommunication, 3))+(COUNTIFS(gender, 2, myth_miscommunication, 4))</f>
        <v>#REF!</v>
      </c>
      <c r="Y9" s="231" t="e">
        <f>(COUNTIFS(gender, 2, myth_miscommunication, 5))</f>
        <v>#REF!</v>
      </c>
    </row>
    <row r="10" spans="1:25" s="73" customFormat="1" ht="15.75" customHeight="1" x14ac:dyDescent="0.2">
      <c r="A10" s="40"/>
      <c r="B10" s="78"/>
      <c r="M10" s="63"/>
      <c r="N10" s="178" t="s">
        <v>187</v>
      </c>
      <c r="O10" s="97" t="str">
        <f>D18</f>
        <v xml:space="preserve">All Students </v>
      </c>
      <c r="P10" s="70">
        <f>VLOOKUP(O10,N24:O26,2,0)</f>
        <v>3</v>
      </c>
      <c r="Q10" s="63"/>
      <c r="R10" s="63"/>
      <c r="S10" s="98"/>
      <c r="T10" s="63"/>
      <c r="U10" s="63"/>
      <c r="V10" s="140" t="s">
        <v>100</v>
      </c>
      <c r="W10" s="231" t="e">
        <f>(COUNTIFS(gender, 2, myth_drunk, 1))+(COUNTIFS(gender, 2, myth_drunk, 2))</f>
        <v>#REF!</v>
      </c>
      <c r="X10" s="231" t="e">
        <f>(COUNTIFS(gender, 2, myth_drunk, 3))+(COUNTIFS(gender, 2, myth_drunk, 4))</f>
        <v>#REF!</v>
      </c>
      <c r="Y10" s="231" t="e">
        <f>(COUNTIFS(gender, 2, myth_drunk, 5))</f>
        <v>#REF!</v>
      </c>
    </row>
    <row r="11" spans="1:25" s="73" customFormat="1" ht="15.75" customHeight="1" x14ac:dyDescent="0.2">
      <c r="A11" s="40"/>
      <c r="B11" s="78"/>
      <c r="M11" s="63"/>
      <c r="N11" s="344" t="s">
        <v>133</v>
      </c>
      <c r="O11" s="345" t="s">
        <v>261</v>
      </c>
      <c r="P11" s="346" t="s">
        <v>260</v>
      </c>
      <c r="Q11" s="345" t="s">
        <v>134</v>
      </c>
      <c r="R11" s="345" t="s">
        <v>141</v>
      </c>
      <c r="S11" s="346" t="s">
        <v>130</v>
      </c>
      <c r="T11" s="347" t="s">
        <v>115</v>
      </c>
      <c r="U11" s="63"/>
      <c r="V11" s="140" t="s">
        <v>99</v>
      </c>
      <c r="W11" s="231" t="e">
        <f>(COUNTIFS(gender, 2, myth_regret, 1))+(COUNTIFS(gender, 2, myth_regret, 2))</f>
        <v>#REF!</v>
      </c>
      <c r="X11" s="231" t="e">
        <f>(COUNTIFS(gender, 2, myth_regret, 3))+(COUNTIFS(gender, 2, myth_regret, 4))</f>
        <v>#REF!</v>
      </c>
      <c r="Y11" s="231" t="e">
        <f>(COUNTIFS(gender, 2, myth_regret, 5))</f>
        <v>#REF!</v>
      </c>
    </row>
    <row r="12" spans="1:25" s="73" customFormat="1" ht="15.75" customHeight="1" x14ac:dyDescent="0.2">
      <c r="A12" s="40"/>
      <c r="B12" s="78"/>
      <c r="M12" s="63"/>
      <c r="N12" s="340" t="s">
        <v>99</v>
      </c>
      <c r="O12" s="329" t="e">
        <f t="shared" ref="O12:O21" si="0">Q12/T12</f>
        <v>#NAME?</v>
      </c>
      <c r="P12" s="339" t="e">
        <f t="shared" ref="P12:P21" si="1">S12/T12</f>
        <v>#NAME?</v>
      </c>
      <c r="Q12" s="330" t="e">
        <f>IF($P$10=1,$W$24,IF($P$10=2,$W$11,IF($P$10=3,W$38,"")))</f>
        <v>#NAME?</v>
      </c>
      <c r="R12" s="330" t="e">
        <f>IF($P$10=1,$X$24,IF($P$10=2,$X$11,IF($P$10=3,$X$38,"")))</f>
        <v>#NAME?</v>
      </c>
      <c r="S12" s="330" t="e">
        <f>IF($P$10=1,$Y$24,IF($P$10=2,$Y$11,IF($P$10=3,$Y$38,"")))</f>
        <v>#NAME?</v>
      </c>
      <c r="T12" s="343" t="e">
        <f t="shared" ref="T12:T21" si="2">Q12+R12+S12</f>
        <v>#NAME?</v>
      </c>
      <c r="U12" s="63"/>
      <c r="V12" s="140" t="s">
        <v>102</v>
      </c>
      <c r="W12" s="231" t="e">
        <f>(COUNTIFS(gender, 2, myth_hookup, 1))+(COUNTIFS(gender, 2, myth_hookup, 2))</f>
        <v>#REF!</v>
      </c>
      <c r="X12" s="231" t="e">
        <f>(COUNTIFS(gender, 2, myth_hookup, 3))+(COUNTIFS(gender, 2, myth_hookup, 4))</f>
        <v>#REF!</v>
      </c>
      <c r="Y12" s="231" t="e">
        <f>(COUNTIFS(gender, 2, myth_hookup, 5))</f>
        <v>#REF!</v>
      </c>
    </row>
    <row r="13" spans="1:25" s="73" customFormat="1" ht="15.75" customHeight="1" x14ac:dyDescent="0.2">
      <c r="A13" s="40"/>
      <c r="B13" s="78"/>
      <c r="M13" s="63"/>
      <c r="N13" s="341" t="s">
        <v>100</v>
      </c>
      <c r="O13" s="329" t="e">
        <f t="shared" si="0"/>
        <v>#NAME?</v>
      </c>
      <c r="P13" s="339" t="e">
        <f t="shared" si="1"/>
        <v>#NAME?</v>
      </c>
      <c r="Q13" s="330" t="e">
        <f>IF($P$10=1,$W$23,IF($P$10=2,$W$10,IF($P$10=3,W$37,"")))</f>
        <v>#NAME?</v>
      </c>
      <c r="R13" s="330" t="e">
        <f>IF($P$10=1,$X$23,IF($P$10=2,$X$10,IF($P$10=3,$X$37,"")))</f>
        <v>#NAME?</v>
      </c>
      <c r="S13" s="330" t="e">
        <f>IF($P$10=1,$Y$23,IF($P$10=2,$Y$10,IF($P$10=3,$Y$37,"")))</f>
        <v>#NAME?</v>
      </c>
      <c r="T13" s="343" t="e">
        <f t="shared" si="2"/>
        <v>#NAME?</v>
      </c>
      <c r="U13" s="63"/>
      <c r="V13" s="140" t="s">
        <v>101</v>
      </c>
      <c r="W13" s="231" t="e">
        <f>(COUNTIFS(gender, 2, myth_carried_away, 1))+(COUNTIFS(gender, 2, myth_carried_away, 2))</f>
        <v>#REF!</v>
      </c>
      <c r="X13" s="231" t="e">
        <f>(COUNTIFS(gender, 2, myth_carried_away, 3))+(COUNTIFS(gender, 2, myth_carried_away, 4))</f>
        <v>#REF!</v>
      </c>
      <c r="Y13" s="231" t="e">
        <f>(COUNTIFS(gender, 2, myth_carried_away, 5))</f>
        <v>#REF!</v>
      </c>
    </row>
    <row r="14" spans="1:25" s="73" customFormat="1" ht="15.75" customHeight="1" x14ac:dyDescent="0.2">
      <c r="A14" s="40"/>
      <c r="B14" s="78"/>
      <c r="M14" s="63"/>
      <c r="N14" s="341" t="s">
        <v>136</v>
      </c>
      <c r="O14" s="329" t="e">
        <f t="shared" si="0"/>
        <v>#NAME?</v>
      </c>
      <c r="P14" s="339" t="e">
        <f t="shared" si="1"/>
        <v>#NAME?</v>
      </c>
      <c r="Q14" s="330" t="e">
        <f>IF($P$10=1,$W$20,IF($P$10=2,$W$7,IF($P$10=3,W$34,"")))</f>
        <v>#NAME?</v>
      </c>
      <c r="R14" s="330" t="e">
        <f>IF($P$10=1,$X$20,IF($P$10=2,$X$7,IF($P$10=3,$X$34,"")))</f>
        <v>#NAME?</v>
      </c>
      <c r="S14" s="330" t="e">
        <f>IF($P$10=1,$Y$20,IF($P$10=2,$Y$7,IF($P$10=3,$Y$34,"")))</f>
        <v>#NAME?</v>
      </c>
      <c r="T14" s="343" t="e">
        <f t="shared" si="2"/>
        <v>#NAME?</v>
      </c>
      <c r="U14" s="63"/>
      <c r="V14" s="127" t="s">
        <v>103</v>
      </c>
      <c r="W14" s="231" t="e">
        <f>(COUNTIFS(gender, 2, myth_unintentional, 1))+(COUNTIFS(gender, 2, myth_unintentional, 2))</f>
        <v>#REF!</v>
      </c>
      <c r="X14" s="231" t="e">
        <f>(COUNTIFS(gender, 2, myth_unintentional, 3))+(COUNTIFS(gender, 2, myth_unintentional, 4))</f>
        <v>#REF!</v>
      </c>
      <c r="Y14" s="231" t="e">
        <f>(COUNTIFS(gender, 2, myth_unintentional, 5))</f>
        <v>#REF!</v>
      </c>
    </row>
    <row r="15" spans="1:25" s="73" customFormat="1" ht="15.75" customHeight="1" x14ac:dyDescent="0.2">
      <c r="A15" s="40"/>
      <c r="B15" s="78"/>
      <c r="M15" s="63"/>
      <c r="N15" s="340" t="s">
        <v>102</v>
      </c>
      <c r="O15" s="329" t="e">
        <f t="shared" si="0"/>
        <v>#NAME?</v>
      </c>
      <c r="P15" s="339" t="e">
        <f t="shared" si="1"/>
        <v>#NAME?</v>
      </c>
      <c r="Q15" s="330" t="e">
        <f>IF($P$10=1,$W$25,IF($P$10=2,$W$12,IF($P$10=3,W$39,"")))</f>
        <v>#NAME?</v>
      </c>
      <c r="R15" s="330" t="e">
        <f>IF($P$10=1,$X$25,IF($P$10=2,$X$12,IF($P$10=3,$X$39,"")))</f>
        <v>#NAME?</v>
      </c>
      <c r="S15" s="330" t="e">
        <f>IF($P$10=1,$Y$25,IF($P$10=2,$Y$12,IF($P$10=3,$Y$39,"")))</f>
        <v>#NAME?</v>
      </c>
      <c r="T15" s="343" t="e">
        <f t="shared" si="2"/>
        <v>#NAME?</v>
      </c>
      <c r="V15" s="63"/>
      <c r="W15" s="63"/>
      <c r="X15" s="63"/>
      <c r="Y15" s="63"/>
    </row>
    <row r="16" spans="1:25" s="73" customFormat="1" ht="22.9" customHeight="1" x14ac:dyDescent="0.15">
      <c r="A16" s="80"/>
      <c r="B16" s="78"/>
      <c r="C16" s="85"/>
      <c r="D16" s="85"/>
      <c r="M16" s="62"/>
      <c r="N16" s="340" t="s">
        <v>97</v>
      </c>
      <c r="O16" s="329" t="e">
        <f t="shared" si="0"/>
        <v>#NAME?</v>
      </c>
      <c r="P16" s="339" t="e">
        <f t="shared" si="1"/>
        <v>#NAME?</v>
      </c>
      <c r="Q16" s="333" t="e">
        <f>IF($P$10=1,$W$19,IF($P$10=2,$W$6,IF($P$10=3,W$33,"")))</f>
        <v>#NAME?</v>
      </c>
      <c r="R16" s="330" t="e">
        <f>IF($P$10=1,$X$19,IF($P$10=2,$X$6,IF($P$10=3,$X$33,"")))</f>
        <v>#NAME?</v>
      </c>
      <c r="S16" s="330" t="e">
        <f>IF($P$10=1,$Y$19,IF($P$10=2,$Y$6,IF($P$10=3,$Y$33,"")))</f>
        <v>#NAME?</v>
      </c>
      <c r="T16" s="343" t="e">
        <f t="shared" si="2"/>
        <v>#NAME?</v>
      </c>
      <c r="V16" s="178" t="s">
        <v>256</v>
      </c>
      <c r="W16" s="63"/>
      <c r="X16" s="63"/>
      <c r="Y16" s="63"/>
    </row>
    <row r="17" spans="3:25" ht="28.15" customHeight="1" x14ac:dyDescent="0.15">
      <c r="C17" s="99"/>
      <c r="D17" s="100"/>
      <c r="N17" s="340" t="s">
        <v>140</v>
      </c>
      <c r="O17" s="329" t="e">
        <f t="shared" si="0"/>
        <v>#NAME?</v>
      </c>
      <c r="P17" s="339" t="e">
        <f t="shared" si="1"/>
        <v>#NAME?</v>
      </c>
      <c r="Q17" s="330" t="e">
        <f>IF($P$10=1,$W$18,IF($P$10=2,$W$5,IF($P$10=3,W$32,"")))</f>
        <v>#NAME?</v>
      </c>
      <c r="R17" s="330" t="e">
        <f>IF($P$10=1,$X$18,IF($P$10=2,$X$5,IF($P$10=3,$X$32,"")))</f>
        <v>#NAME?</v>
      </c>
      <c r="S17" s="330" t="e">
        <f>IF($P$10=1,$Y$18,IF($P$10=2,$Y$5,IF($P$10=3,$Y$32,"")))</f>
        <v>#NAME?</v>
      </c>
      <c r="T17" s="343" t="e">
        <f t="shared" si="2"/>
        <v>#NAME?</v>
      </c>
      <c r="U17" s="73"/>
      <c r="V17" s="179" t="s">
        <v>133</v>
      </c>
      <c r="W17" s="212" t="s">
        <v>134</v>
      </c>
      <c r="X17" s="212" t="s">
        <v>141</v>
      </c>
      <c r="Y17" s="212" t="s">
        <v>130</v>
      </c>
    </row>
    <row r="18" spans="3:25" ht="18.600000000000001" customHeight="1" x14ac:dyDescent="0.15">
      <c r="C18" s="99"/>
      <c r="D18" s="328" t="s">
        <v>132</v>
      </c>
      <c r="E18" s="92" t="s">
        <v>120</v>
      </c>
      <c r="F18" s="96" t="e">
        <f>$T$23</f>
        <v>#NAME?</v>
      </c>
      <c r="N18" s="342" t="s">
        <v>103</v>
      </c>
      <c r="O18" s="329" t="e">
        <f t="shared" si="0"/>
        <v>#NAME?</v>
      </c>
      <c r="P18" s="339" t="e">
        <f t="shared" si="1"/>
        <v>#NAME?</v>
      </c>
      <c r="Q18" s="331" t="e">
        <f>IF($P$10=1,$W$27,IF($P$10=2,$W$14,IF($P$10=3,W$41,"")))</f>
        <v>#NAME?</v>
      </c>
      <c r="R18" s="331" t="e">
        <f>IF($P$10=1,$X$27,IF($P$10=2,$X$14,IF($P$10=3,$X$41,"")))</f>
        <v>#NAME?</v>
      </c>
      <c r="S18" s="331" t="e">
        <f>IF($P$10=1,$Y$27,IF($P$10=2,$Y$14,IF($P$10=3,$Y$41,"")))</f>
        <v>#NAME?</v>
      </c>
      <c r="T18" s="343" t="e">
        <f t="shared" si="2"/>
        <v>#NAME?</v>
      </c>
      <c r="U18" s="73"/>
      <c r="V18" s="140" t="s">
        <v>140</v>
      </c>
      <c r="W18" s="231" t="e">
        <f>(COUNTIFS(gender, 1, myth_man_drunk, 1))+(COUNTIFS(gender, 1, myth_man_drunk, 2))</f>
        <v>#REF!</v>
      </c>
      <c r="X18" s="231" t="e">
        <f>(COUNTIFS(gender, 1, myth_man_drunk, 3))+(COUNTIFS(gender, 1, myth_man_drunk, 4))</f>
        <v>#REF!</v>
      </c>
      <c r="Y18" s="231" t="e">
        <f>(COUNTIFS(gender, 1, myth_man_drunk, 5))</f>
        <v>#REF!</v>
      </c>
    </row>
    <row r="19" spans="3:25" ht="92.45" customHeight="1" x14ac:dyDescent="0.15">
      <c r="C19" s="99"/>
      <c r="D19" s="100"/>
      <c r="N19" s="341" t="s">
        <v>101</v>
      </c>
      <c r="O19" s="329" t="e">
        <f t="shared" si="0"/>
        <v>#NAME?</v>
      </c>
      <c r="P19" s="339" t="e">
        <f t="shared" si="1"/>
        <v>#NAME?</v>
      </c>
      <c r="Q19" s="330" t="e">
        <f>IF($P$10=1,$W$26,IF($P$10=2,$W$13,IF($P$10=3,W$40,"")))</f>
        <v>#NAME?</v>
      </c>
      <c r="R19" s="330" t="e">
        <f>IF($P$10=1,$X$26,IF($P$10=2,$X$13,IF($P$10=3,$X$40,"")))</f>
        <v>#NAME?</v>
      </c>
      <c r="S19" s="330" t="e">
        <f>IF($P$10=1,$Y$26,IF($P$10=2,$Y$13,IF($P$10=3,$Y$40,"")))</f>
        <v>#NAME?</v>
      </c>
      <c r="T19" s="343" t="e">
        <f t="shared" si="2"/>
        <v>#NAME?</v>
      </c>
      <c r="U19" s="73"/>
      <c r="V19" s="140" t="s">
        <v>97</v>
      </c>
      <c r="W19" s="231" t="e">
        <f>(COUNTIFS(gender, 1, myth_consent, 1))+(COUNTIFS(gender, 1, myth_consent, 2))</f>
        <v>#REF!</v>
      </c>
      <c r="X19" s="231" t="e">
        <f>(COUNTIFS(gender, 1, myth_consent, 3))+(COUNTIFS(gender, 1, myth_consent, 4))</f>
        <v>#REF!</v>
      </c>
      <c r="Y19" s="231" t="e">
        <f>(COUNTIFS(gender, 1, myth_consent, 5))</f>
        <v>#REF!</v>
      </c>
    </row>
    <row r="20" spans="3:25" ht="47.25" customHeight="1" x14ac:dyDescent="0.15">
      <c r="C20" s="99"/>
      <c r="D20" s="100"/>
      <c r="N20" s="340" t="s">
        <v>98</v>
      </c>
      <c r="O20" s="329" t="e">
        <f t="shared" si="0"/>
        <v>#NAME?</v>
      </c>
      <c r="P20" s="339" t="e">
        <f t="shared" si="1"/>
        <v>#NAME?</v>
      </c>
      <c r="Q20" s="330" t="e">
        <f>IF($P$10=1,$W$21,IF($P$10=2,$W$8,IF($P$10=3,W$35,"")))</f>
        <v>#NAME?</v>
      </c>
      <c r="R20" s="330" t="e">
        <f>IF($P$10=1,$X$21,IF($P$10=2,$X$8,IF($P$10=3,$X$35,"")))</f>
        <v>#NAME?</v>
      </c>
      <c r="S20" s="330" t="e">
        <f>IF($P$10=1,$Y$21,IF($P$10=2,$Y$8,IF($P$10=3,$Y$35,"")))</f>
        <v>#NAME?</v>
      </c>
      <c r="T20" s="343" t="e">
        <f t="shared" si="2"/>
        <v>#NAME?</v>
      </c>
      <c r="U20" s="73"/>
      <c r="V20" s="140" t="s">
        <v>136</v>
      </c>
      <c r="W20" s="231" t="e">
        <f>(COUNTIFS(gender, 1, myth_says_no, 1))+(COUNTIFS(gender, 1, myth_says_no, 2))</f>
        <v>#REF!</v>
      </c>
      <c r="X20" s="231" t="e">
        <f>(COUNTIFS(gender, 1, myth_says_no, 3))+(COUNTIFS(gender, 1, myth_says_no, 4))</f>
        <v>#REF!</v>
      </c>
      <c r="Y20" s="231" t="e">
        <f>(COUNTIFS(gender, 1, myth_says_no, 5))</f>
        <v>#REF!</v>
      </c>
    </row>
    <row r="21" spans="3:25" ht="47.25" customHeight="1" x14ac:dyDescent="0.15">
      <c r="C21" s="99"/>
      <c r="D21" s="100"/>
      <c r="N21" s="348" t="s">
        <v>105</v>
      </c>
      <c r="O21" s="329" t="e">
        <f t="shared" si="0"/>
        <v>#NAME?</v>
      </c>
      <c r="P21" s="339" t="e">
        <f t="shared" si="1"/>
        <v>#NAME?</v>
      </c>
      <c r="Q21" s="349" t="e">
        <f>IF($P$10=1,$W$22,IF($P$10=2,$W$9,IF($P$10=3,W$36,"")))</f>
        <v>#NAME?</v>
      </c>
      <c r="R21" s="349" t="e">
        <f>IF($P$10=1,$X$22,IF($P$10=2,$X$9,IF($P$10=3,$X$36,"")))</f>
        <v>#NAME?</v>
      </c>
      <c r="S21" s="349" t="e">
        <f>IF($P$10=1,$Y$22,IF($P$10=2,$Y$9,IF($P$10=3,$Y$36,"")))</f>
        <v>#NAME?</v>
      </c>
      <c r="T21" s="343" t="e">
        <f t="shared" si="2"/>
        <v>#NAME?</v>
      </c>
      <c r="U21" s="73"/>
      <c r="V21" s="140" t="s">
        <v>98</v>
      </c>
      <c r="W21" s="231" t="e">
        <f>(COUNTIFS(gender, 1, myth_bad_situations, 1))+(COUNTIFS(gender, 1, myth_bad_situations, 2))</f>
        <v>#REF!</v>
      </c>
      <c r="X21" s="231" t="e">
        <f>(COUNTIFS(gender, 1, myth_bad_situations, 3))+(COUNTIFS(gender, 1, myth_bad_situations, 4))</f>
        <v>#REF!</v>
      </c>
      <c r="Y21" s="231" t="e">
        <f>(COUNTIFS(gender, 1, myth_bad_situations, 5))</f>
        <v>#REF!</v>
      </c>
    </row>
    <row r="22" spans="3:25" ht="25.15" customHeight="1" x14ac:dyDescent="0.15">
      <c r="C22" s="99"/>
      <c r="D22" s="100"/>
      <c r="N22" s="73"/>
      <c r="O22" s="73"/>
      <c r="P22" s="73"/>
      <c r="Q22" s="73"/>
      <c r="R22" s="73"/>
      <c r="S22" s="73"/>
      <c r="T22" s="73"/>
      <c r="U22" s="73"/>
      <c r="V22" s="140" t="s">
        <v>105</v>
      </c>
      <c r="W22" s="231" t="e">
        <f>(COUNTIFS(gender, 1, myth_miscommunication, 1))+(COUNTIFS(gender, 1, myth_miscommunication, 2))</f>
        <v>#REF!</v>
      </c>
      <c r="X22" s="231" t="e">
        <f>(COUNTIFS(gender, 1, myth_miscommunication, 3))+(COUNTIFS(gender, 1, myth_miscommunication, 4))</f>
        <v>#REF!</v>
      </c>
      <c r="Y22" s="231" t="e">
        <f>(COUNTIFS(gender, 1, myth_miscommunication, 5))</f>
        <v>#REF!</v>
      </c>
    </row>
    <row r="23" spans="3:25" ht="25.15" customHeight="1" x14ac:dyDescent="0.15">
      <c r="E23" s="3"/>
      <c r="F23" s="3"/>
      <c r="G23" s="3"/>
      <c r="N23" s="101" t="s">
        <v>135</v>
      </c>
      <c r="O23" s="70"/>
      <c r="S23" s="183" t="s">
        <v>182</v>
      </c>
      <c r="T23" s="184" t="e">
        <f>AVERAGE(T12:T21)</f>
        <v>#NAME?</v>
      </c>
      <c r="V23" s="140" t="s">
        <v>100</v>
      </c>
      <c r="W23" s="231" t="e">
        <f>(COUNTIFS(gender, 1, myth_drunk, 1))+(COUNTIFS(gender, 1, myth_drunk, 2))</f>
        <v>#REF!</v>
      </c>
      <c r="X23" s="231" t="e">
        <f>(COUNTIFS(gender, 1, myth_drunk, 3))+(COUNTIFS(gender, 1, myth_drunk, 4))</f>
        <v>#REF!</v>
      </c>
      <c r="Y23" s="231" t="e">
        <f>(COUNTIFS(gender, 1, myth_drunk, 5))</f>
        <v>#REF!</v>
      </c>
    </row>
    <row r="24" spans="3:25" ht="15" x14ac:dyDescent="0.15">
      <c r="D24" s="2"/>
      <c r="E24" s="2"/>
      <c r="F24" s="2"/>
      <c r="G24" s="2"/>
      <c r="N24" s="101" t="s">
        <v>132</v>
      </c>
      <c r="O24" s="70">
        <v>3</v>
      </c>
      <c r="V24" s="140" t="s">
        <v>99</v>
      </c>
      <c r="W24" s="231" t="e">
        <f>(COUNTIFS(gender, 1, myth_regret, 1))+(COUNTIFS(gender, 1, myth_regret, 2))</f>
        <v>#REF!</v>
      </c>
      <c r="X24" s="231" t="e">
        <f>(COUNTIFS(gender, 1, myth_regret, 3))+(COUNTIFS(gender, 1, myth_regret, 4))</f>
        <v>#REF!</v>
      </c>
      <c r="Y24" s="231" t="e">
        <f>(COUNTIFS(gender, 1, myth_regret, 5))</f>
        <v>#REF!</v>
      </c>
    </row>
    <row r="25" spans="3:25" ht="15.6" customHeight="1" x14ac:dyDescent="0.15">
      <c r="D25" s="2"/>
      <c r="E25" s="2"/>
      <c r="F25" s="2"/>
      <c r="G25" s="2"/>
      <c r="N25" s="101" t="s">
        <v>27</v>
      </c>
      <c r="O25" s="70">
        <v>2</v>
      </c>
      <c r="V25" s="140" t="s">
        <v>102</v>
      </c>
      <c r="W25" s="231" t="e">
        <f>(COUNTIFS(gender, 1, myth_hookup, 1))+(COUNTIFS(gender, 1, myth_hookup, 2))</f>
        <v>#REF!</v>
      </c>
      <c r="X25" s="231" t="e">
        <f>(COUNTIFS(gender, 1, myth_hookup, 3))+(COUNTIFS(gender, 1, myth_hookup, 4))</f>
        <v>#REF!</v>
      </c>
      <c r="Y25" s="231" t="e">
        <f>(COUNTIFS(gender, 1, myth_hookup, 5))</f>
        <v>#REF!</v>
      </c>
    </row>
    <row r="26" spans="3:25" ht="15" x14ac:dyDescent="0.15">
      <c r="D26" s="2"/>
      <c r="E26" s="2"/>
      <c r="F26" s="2"/>
      <c r="G26" s="2"/>
      <c r="M26" s="76"/>
      <c r="N26" s="101" t="s">
        <v>14</v>
      </c>
      <c r="O26" s="70">
        <v>1</v>
      </c>
      <c r="V26" s="140" t="s">
        <v>101</v>
      </c>
      <c r="W26" s="231" t="e">
        <f>(COUNTIFS(gender, 1, myth_carried_away, 1))+(COUNTIFS(gender, 1, myth_carried_away, 2))</f>
        <v>#REF!</v>
      </c>
      <c r="X26" s="231" t="e">
        <f>(COUNTIFS(gender, 1, myth_carried_away, 3))+(COUNTIFS(gender, 1, myth_carried_away, 4))</f>
        <v>#REF!</v>
      </c>
      <c r="Y26" s="231" t="e">
        <f>(COUNTIFS(gender, 1, myth_carried_away, 5))</f>
        <v>#REF!</v>
      </c>
    </row>
    <row r="27" spans="3:25" ht="15" x14ac:dyDescent="0.15">
      <c r="D27" s="2"/>
      <c r="E27" s="2"/>
      <c r="F27" s="2"/>
      <c r="G27" s="2"/>
      <c r="V27" s="127" t="s">
        <v>103</v>
      </c>
      <c r="W27" s="231" t="e">
        <f>(COUNTIFS(gender, 1, myth_unintentional, 1))+(COUNTIFS(gender, 1, myth_unintentional, 2))</f>
        <v>#REF!</v>
      </c>
      <c r="X27" s="231" t="e">
        <f>(COUNTIFS(gender, 1, myth_unintentional, 3))+(COUNTIFS(gender, 1, myth_unintentional, 4))</f>
        <v>#REF!</v>
      </c>
      <c r="Y27" s="231" t="e">
        <f>(COUNTIFS(gender, 1, myth_unintentional, 5))</f>
        <v>#REF!</v>
      </c>
    </row>
    <row r="28" spans="3:25" x14ac:dyDescent="0.15">
      <c r="D28" s="2"/>
      <c r="E28" s="2"/>
      <c r="F28" s="2"/>
      <c r="G28" s="2"/>
    </row>
    <row r="29" spans="3:25" x14ac:dyDescent="0.15">
      <c r="D29" s="2"/>
      <c r="E29" s="2"/>
      <c r="F29" s="2"/>
      <c r="G29" s="2"/>
    </row>
    <row r="30" spans="3:25" x14ac:dyDescent="0.15">
      <c r="V30" s="178" t="s">
        <v>257</v>
      </c>
    </row>
    <row r="31" spans="3:25" x14ac:dyDescent="0.15">
      <c r="V31" s="179" t="s">
        <v>133</v>
      </c>
      <c r="W31" s="212" t="s">
        <v>134</v>
      </c>
      <c r="X31" s="212" t="s">
        <v>141</v>
      </c>
      <c r="Y31" s="212" t="s">
        <v>130</v>
      </c>
    </row>
    <row r="32" spans="3:25" ht="15" x14ac:dyDescent="0.15">
      <c r="V32" s="140" t="s">
        <v>140</v>
      </c>
      <c r="W32" s="231" t="e">
        <f>(COUNTIFS( myth_man_drunk, 1))+(COUNTIFS(myth_man_drunk, 2))</f>
        <v>#NAME?</v>
      </c>
      <c r="X32" s="231" t="e">
        <f>(COUNTIFS(myth_man_drunk, 3))+(COUNTIFS(myth_man_drunk, 4))</f>
        <v>#NAME?</v>
      </c>
      <c r="Y32" s="231" t="e">
        <f>(COUNTIFS(myth_man_drunk, 5))</f>
        <v>#NAME?</v>
      </c>
    </row>
    <row r="33" spans="4:25" ht="15" x14ac:dyDescent="0.15">
      <c r="V33" s="140" t="s">
        <v>97</v>
      </c>
      <c r="W33" s="231" t="e">
        <f>(COUNTIFS(myth_consent, 1))+(COUNTIFS(myth_consent, 2))</f>
        <v>#NAME?</v>
      </c>
      <c r="X33" s="231" t="e">
        <f>(COUNTIFS(myth_consent, 3))+(COUNTIFS(myth_consent, 4))</f>
        <v>#NAME?</v>
      </c>
      <c r="Y33" s="231" t="e">
        <f>(COUNTIFS(myth_consent, 5))</f>
        <v>#NAME?</v>
      </c>
    </row>
    <row r="34" spans="4:25" ht="15" x14ac:dyDescent="0.15">
      <c r="V34" s="140" t="s">
        <v>136</v>
      </c>
      <c r="W34" s="231" t="e">
        <f>(COUNTIFS(myth_says_no, 1))+(COUNTIFS(myth_says_no, 2))</f>
        <v>#NAME?</v>
      </c>
      <c r="X34" s="231" t="e">
        <f>(COUNTIFS(myth_says_no, 3))+(COUNTIFS(myth_says_no, 4))</f>
        <v>#NAME?</v>
      </c>
      <c r="Y34" s="231" t="e">
        <f>(COUNTIFS(myth_says_no, 5))</f>
        <v>#NAME?</v>
      </c>
    </row>
    <row r="35" spans="4:25" ht="15" x14ac:dyDescent="0.15">
      <c r="V35" s="140" t="s">
        <v>98</v>
      </c>
      <c r="W35" s="231" t="e">
        <f>(COUNTIFS(myth_bad_situations, 1))+(COUNTIFS(myth_bad_situations, 2))</f>
        <v>#NAME?</v>
      </c>
      <c r="X35" s="231" t="e">
        <f>(COUNTIFS(myth_bad_situations, 3))+(COUNTIFS(myth_bad_situations, 4))</f>
        <v>#NAME?</v>
      </c>
      <c r="Y35" s="231" t="e">
        <f>(COUNTIFS(myth_bad_situations, 5))</f>
        <v>#NAME?</v>
      </c>
    </row>
    <row r="36" spans="4:25" ht="15" x14ac:dyDescent="0.15">
      <c r="V36" s="140" t="s">
        <v>105</v>
      </c>
      <c r="W36" s="231" t="e">
        <f>(COUNTIFS(myth_miscommunication, 1))+(COUNTIFS(myth_miscommunication, 2))</f>
        <v>#NAME?</v>
      </c>
      <c r="X36" s="231" t="e">
        <f>(COUNTIFS(myth_miscommunication, 3))+(COUNTIFS(myth_miscommunication, 4))</f>
        <v>#NAME?</v>
      </c>
      <c r="Y36" s="231" t="e">
        <f>(COUNTIFS(myth_miscommunication, 5))</f>
        <v>#NAME?</v>
      </c>
    </row>
    <row r="37" spans="4:25" ht="15" x14ac:dyDescent="0.15">
      <c r="V37" s="140" t="s">
        <v>100</v>
      </c>
      <c r="W37" s="231" t="e">
        <f>(COUNTIFS(myth_drunk, 1))+(COUNTIFS(myth_drunk, 2))</f>
        <v>#NAME?</v>
      </c>
      <c r="X37" s="231" t="e">
        <f>(COUNTIFS(myth_drunk, 3))+(COUNTIFS(myth_drunk, 4))</f>
        <v>#NAME?</v>
      </c>
      <c r="Y37" s="231" t="e">
        <f>(COUNTIFS(myth_drunk, 5))</f>
        <v>#NAME?</v>
      </c>
    </row>
    <row r="38" spans="4:25" ht="15" x14ac:dyDescent="0.15">
      <c r="V38" s="140" t="s">
        <v>99</v>
      </c>
      <c r="W38" s="231" t="e">
        <f>(COUNTIFS(myth_regret, 1))+(COUNTIFS(myth_regret, 2))</f>
        <v>#NAME?</v>
      </c>
      <c r="X38" s="231" t="e">
        <f>(COUNTIFS(myth_regret, 3))+(COUNTIFS(myth_regret, 4))</f>
        <v>#NAME?</v>
      </c>
      <c r="Y38" s="231" t="e">
        <f>(COUNTIFS(myth_regret, 5))</f>
        <v>#NAME?</v>
      </c>
    </row>
    <row r="39" spans="4:25" ht="15" x14ac:dyDescent="0.15">
      <c r="V39" s="140" t="s">
        <v>102</v>
      </c>
      <c r="W39" s="231" t="e">
        <f>(COUNTIFS(myth_hookup, 1))+(COUNTIFS(myth_hookup, 2))</f>
        <v>#NAME?</v>
      </c>
      <c r="X39" s="231" t="e">
        <f>(COUNTIFS(myth_hookup, 3))+(COUNTIFS(myth_hookup, 4))</f>
        <v>#NAME?</v>
      </c>
      <c r="Y39" s="231" t="e">
        <f>(COUNTIFS(myth_hookup, 5))</f>
        <v>#NAME?</v>
      </c>
    </row>
    <row r="40" spans="4:25" ht="15" x14ac:dyDescent="0.15">
      <c r="V40" s="140" t="s">
        <v>101</v>
      </c>
      <c r="W40" s="231" t="e">
        <f>(COUNTIFS(myth_carried_away, 1))+(COUNTIFS(myth_carried_away, 2))</f>
        <v>#NAME?</v>
      </c>
      <c r="X40" s="231" t="e">
        <f>(COUNTIFS(myth_carried_away, 3))+(COUNTIFS(myth_carried_away, 4))</f>
        <v>#NAME?</v>
      </c>
      <c r="Y40" s="231" t="e">
        <f>(COUNTIFS(myth_carried_away, 5))</f>
        <v>#NAME?</v>
      </c>
    </row>
    <row r="41" spans="4:25" ht="15" x14ac:dyDescent="0.15">
      <c r="V41" s="127" t="s">
        <v>103</v>
      </c>
      <c r="W41" s="231" t="e">
        <f>(COUNTIFS(myth_unintentional, 1))+(COUNTIFS(myth_unintentional, 2))</f>
        <v>#NAME?</v>
      </c>
      <c r="X41" s="231" t="e">
        <f>(COUNTIFS(myth_unintentional, 3))+(COUNTIFS(myth_unintentional, 4))</f>
        <v>#NAME?</v>
      </c>
      <c r="Y41" s="231" t="e">
        <f>(COUNTIFS(myth_unintentional, 5))</f>
        <v>#NAME?</v>
      </c>
    </row>
    <row r="43" spans="4:25" x14ac:dyDescent="0.15">
      <c r="F43" s="2"/>
      <c r="G43" s="2"/>
      <c r="V43" s="14" t="s">
        <v>253</v>
      </c>
      <c r="W43" s="2"/>
      <c r="X43" s="2"/>
    </row>
    <row r="44" spans="4:25" x14ac:dyDescent="0.15">
      <c r="D44" s="2"/>
      <c r="E44" s="2"/>
      <c r="F44" s="2"/>
      <c r="G44" s="2"/>
      <c r="H44" s="63" t="s">
        <v>305</v>
      </c>
      <c r="V44" s="120" t="s">
        <v>153</v>
      </c>
      <c r="W44" s="158" t="s">
        <v>6</v>
      </c>
      <c r="X44" s="120" t="s">
        <v>116</v>
      </c>
    </row>
    <row r="45" spans="4:25" x14ac:dyDescent="0.15">
      <c r="D45" s="2"/>
      <c r="E45" s="2"/>
      <c r="F45" s="2"/>
      <c r="G45" s="2"/>
      <c r="V45" s="123" t="s">
        <v>149</v>
      </c>
      <c r="W45" s="122" t="e">
        <f>X45/$X$49</f>
        <v>#REF!</v>
      </c>
      <c r="X45" s="136" t="e">
        <f>COUNTIFS(gender, 1, sv_prob, 4)</f>
        <v>#REF!</v>
      </c>
    </row>
    <row r="46" spans="4:25" x14ac:dyDescent="0.15">
      <c r="D46" s="2"/>
      <c r="E46" s="2"/>
      <c r="F46" s="2"/>
      <c r="G46" s="2"/>
      <c r="V46" s="121" t="s">
        <v>148</v>
      </c>
      <c r="W46" s="122" t="e">
        <f>X46/$X$49</f>
        <v>#REF!</v>
      </c>
      <c r="X46" s="136" t="e">
        <f>COUNTIFS(gender, 1, sv_prob, 1)</f>
        <v>#REF!</v>
      </c>
    </row>
    <row r="47" spans="4:25" x14ac:dyDescent="0.15">
      <c r="D47" s="2"/>
      <c r="E47" s="2"/>
      <c r="F47" s="2"/>
      <c r="G47" s="2"/>
      <c r="V47" s="121" t="s">
        <v>147</v>
      </c>
      <c r="W47" s="122" t="e">
        <f>X47/$X$49</f>
        <v>#REF!</v>
      </c>
      <c r="X47" s="136" t="e">
        <f>COUNTIFS(gender, 1, sv_prob, 2)</f>
        <v>#REF!</v>
      </c>
    </row>
    <row r="48" spans="4:25" x14ac:dyDescent="0.15">
      <c r="F48" s="181"/>
      <c r="G48" s="181"/>
      <c r="V48" s="123" t="s">
        <v>146</v>
      </c>
      <c r="W48" s="122" t="e">
        <f>X48/$X$49</f>
        <v>#REF!</v>
      </c>
      <c r="X48" s="136" t="e">
        <f>COUNTIFS(gender, 1, sv_prob, 3)</f>
        <v>#REF!</v>
      </c>
    </row>
    <row r="49" spans="22:27" x14ac:dyDescent="0.15">
      <c r="V49" s="3"/>
      <c r="W49" s="174" t="s">
        <v>121</v>
      </c>
      <c r="X49" s="175" t="e">
        <f>SUM(X45:X48)</f>
        <v>#REF!</v>
      </c>
    </row>
    <row r="52" spans="22:27" x14ac:dyDescent="0.15">
      <c r="V52" s="14" t="s">
        <v>254</v>
      </c>
      <c r="W52" s="2"/>
      <c r="X52" s="2"/>
      <c r="Y52" s="2"/>
    </row>
    <row r="53" spans="22:27" x14ac:dyDescent="0.15">
      <c r="V53" s="120" t="s">
        <v>153</v>
      </c>
      <c r="W53" s="158" t="s">
        <v>6</v>
      </c>
      <c r="X53" s="120" t="s">
        <v>116</v>
      </c>
      <c r="Y53" s="2"/>
    </row>
    <row r="54" spans="22:27" x14ac:dyDescent="0.15">
      <c r="V54" s="123" t="s">
        <v>149</v>
      </c>
      <c r="W54" s="122" t="e">
        <f>X54/$X$58</f>
        <v>#REF!</v>
      </c>
      <c r="X54" s="136" t="e">
        <f>COUNTIFS(gender, 2, sv_prob, 4)</f>
        <v>#REF!</v>
      </c>
      <c r="Y54" s="2"/>
    </row>
    <row r="55" spans="22:27" x14ac:dyDescent="0.15">
      <c r="V55" s="121" t="s">
        <v>148</v>
      </c>
      <c r="W55" s="122" t="e">
        <f>X55/$X$58</f>
        <v>#REF!</v>
      </c>
      <c r="X55" s="136" t="e">
        <f>COUNTIFS(gender, 2, sv_prob, 1)</f>
        <v>#REF!</v>
      </c>
      <c r="Y55" s="2"/>
    </row>
    <row r="56" spans="22:27" x14ac:dyDescent="0.15">
      <c r="V56" s="121" t="s">
        <v>147</v>
      </c>
      <c r="W56" s="122" t="e">
        <f>X56/$X$58</f>
        <v>#REF!</v>
      </c>
      <c r="X56" s="136" t="e">
        <f>COUNTIFS(gender, 2, sv_prob, 2)</f>
        <v>#REF!</v>
      </c>
      <c r="Y56" s="2"/>
    </row>
    <row r="57" spans="22:27" x14ac:dyDescent="0.15">
      <c r="V57" s="123" t="s">
        <v>146</v>
      </c>
      <c r="W57" s="122" t="e">
        <f>X57/$X$58</f>
        <v>#REF!</v>
      </c>
      <c r="X57" s="136" t="e">
        <f>COUNTIFS(gender, 2, sv_prob, 3)</f>
        <v>#REF!</v>
      </c>
      <c r="Y57" s="2"/>
    </row>
    <row r="58" spans="22:27" x14ac:dyDescent="0.15">
      <c r="V58" s="3"/>
      <c r="W58" s="174" t="s">
        <v>121</v>
      </c>
      <c r="X58" s="175" t="e">
        <f>SUM(X54:X57)</f>
        <v>#REF!</v>
      </c>
      <c r="Y58" s="3"/>
    </row>
    <row r="59" spans="22:27" x14ac:dyDescent="0.15">
      <c r="V59" s="2"/>
      <c r="Y59" s="2"/>
    </row>
    <row r="60" spans="22:27" x14ac:dyDescent="0.15">
      <c r="V60" s="14" t="s">
        <v>255</v>
      </c>
      <c r="W60" s="2"/>
      <c r="X60" s="2"/>
      <c r="Y60" s="2"/>
      <c r="Z60" s="2"/>
      <c r="AA60" s="2"/>
    </row>
    <row r="61" spans="22:27" x14ac:dyDescent="0.15">
      <c r="V61" s="120" t="s">
        <v>153</v>
      </c>
      <c r="W61" s="158" t="s">
        <v>6</v>
      </c>
      <c r="X61" s="120" t="s">
        <v>116</v>
      </c>
      <c r="Y61" s="2"/>
    </row>
    <row r="62" spans="22:27" x14ac:dyDescent="0.15">
      <c r="V62" s="123" t="s">
        <v>149</v>
      </c>
      <c r="W62" s="122" t="e">
        <f>X62/$X$66</f>
        <v>#NAME?</v>
      </c>
      <c r="X62" s="136" t="e">
        <f>COUNTIF(sv_prob, 4)</f>
        <v>#NAME?</v>
      </c>
      <c r="Y62" s="2"/>
    </row>
    <row r="63" spans="22:27" x14ac:dyDescent="0.15">
      <c r="V63" s="121" t="s">
        <v>148</v>
      </c>
      <c r="W63" s="122" t="e">
        <f>X63/$X$66</f>
        <v>#NAME?</v>
      </c>
      <c r="X63" s="136" t="e">
        <f>COUNTIF(sv_prob, 1)</f>
        <v>#NAME?</v>
      </c>
      <c r="Y63" s="2"/>
    </row>
    <row r="64" spans="22:27" x14ac:dyDescent="0.15">
      <c r="V64" s="121" t="s">
        <v>147</v>
      </c>
      <c r="W64" s="122" t="e">
        <f>X64/$X$66</f>
        <v>#NAME?</v>
      </c>
      <c r="X64" s="136" t="e">
        <f>COUNTIF(sv_prob, 2)</f>
        <v>#NAME?</v>
      </c>
      <c r="Y64" s="2"/>
    </row>
    <row r="65" spans="22:29" x14ac:dyDescent="0.15">
      <c r="V65" s="123" t="s">
        <v>146</v>
      </c>
      <c r="W65" s="122" t="e">
        <f>X65/$X$66</f>
        <v>#NAME?</v>
      </c>
      <c r="X65" s="136" t="e">
        <f>COUNTIF(sv_prob, 3)</f>
        <v>#NAME?</v>
      </c>
      <c r="Y65" s="2"/>
    </row>
    <row r="66" spans="22:29" x14ac:dyDescent="0.15">
      <c r="V66" s="3"/>
      <c r="W66" s="174" t="s">
        <v>121</v>
      </c>
      <c r="X66" s="175" t="e">
        <f>SUM(X62:X65)</f>
        <v>#NAME?</v>
      </c>
      <c r="Y66" s="3"/>
    </row>
    <row r="68" spans="22:29" x14ac:dyDescent="0.15">
      <c r="V68" s="108" t="s">
        <v>113</v>
      </c>
      <c r="W68" s="108">
        <v>3</v>
      </c>
    </row>
    <row r="69" spans="22:29" x14ac:dyDescent="0.15">
      <c r="V69" s="2" t="s">
        <v>14</v>
      </c>
      <c r="W69" s="55">
        <v>1</v>
      </c>
    </row>
    <row r="70" spans="22:29" x14ac:dyDescent="0.15">
      <c r="V70" s="2" t="s">
        <v>27</v>
      </c>
      <c r="W70" s="55">
        <v>2</v>
      </c>
    </row>
    <row r="80" spans="22:29" x14ac:dyDescent="0.15">
      <c r="X80" s="2"/>
      <c r="Y80" s="2"/>
      <c r="Z80" s="2"/>
      <c r="AA80" s="2"/>
      <c r="AB80" s="2"/>
      <c r="AC80" s="2"/>
    </row>
    <row r="81" spans="14:29" x14ac:dyDescent="0.15">
      <c r="X81" s="2"/>
      <c r="Y81" s="2"/>
      <c r="Z81" s="2"/>
      <c r="AA81" s="2"/>
      <c r="AB81" s="2"/>
      <c r="AC81" s="2"/>
    </row>
    <row r="82" spans="14:29" x14ac:dyDescent="0.15">
      <c r="X82" s="2"/>
      <c r="Y82" s="2"/>
      <c r="Z82" s="2"/>
      <c r="AA82" s="2"/>
      <c r="AB82" s="2"/>
      <c r="AC82" s="2"/>
    </row>
    <row r="85" spans="14:29" x14ac:dyDescent="0.15">
      <c r="Q85" s="2"/>
      <c r="R85" s="2"/>
      <c r="S85" s="3"/>
      <c r="T85" s="11"/>
      <c r="U85" s="54"/>
    </row>
    <row r="86" spans="14:29" x14ac:dyDescent="0.15">
      <c r="Q86" s="2"/>
      <c r="R86" s="2"/>
      <c r="S86" s="2"/>
      <c r="T86" s="11"/>
      <c r="U86" s="54"/>
    </row>
    <row r="87" spans="14:29" x14ac:dyDescent="0.15">
      <c r="Q87" s="2"/>
      <c r="R87" s="2"/>
      <c r="S87" s="2"/>
      <c r="T87" s="11"/>
      <c r="U87" s="54"/>
    </row>
    <row r="88" spans="14:29" x14ac:dyDescent="0.15">
      <c r="Q88" s="3"/>
      <c r="R88" s="3"/>
      <c r="S88" s="3"/>
      <c r="T88" s="11"/>
      <c r="U88" s="54"/>
    </row>
    <row r="89" spans="14:29" x14ac:dyDescent="0.15">
      <c r="N89" s="3"/>
      <c r="O89" s="3"/>
      <c r="P89" s="1"/>
      <c r="Q89" s="3"/>
      <c r="R89" s="3"/>
      <c r="S89" s="3"/>
      <c r="T89" s="3"/>
      <c r="U89" s="3"/>
    </row>
    <row r="90" spans="14:29" x14ac:dyDescent="0.15">
      <c r="N90" s="3"/>
      <c r="O90" s="2"/>
      <c r="P90" s="2"/>
      <c r="Q90" s="3"/>
      <c r="R90" s="3"/>
      <c r="S90" s="11"/>
      <c r="T90" s="3"/>
      <c r="U90" s="3"/>
      <c r="V90" s="3"/>
      <c r="W90" s="3"/>
      <c r="X90" s="3"/>
      <c r="Y90" s="3"/>
      <c r="Z90" s="3"/>
      <c r="AA90" s="3"/>
      <c r="AB90" s="3"/>
      <c r="AC90" s="3"/>
    </row>
  </sheetData>
  <sheetProtection password="8E6E" sheet="1" objects="1" scenarios="1" selectLockedCells="1" selectUnlockedCells="1"/>
  <mergeCells count="2">
    <mergeCell ref="A2:L2"/>
    <mergeCell ref="H1:L1"/>
  </mergeCells>
  <dataValidations count="3">
    <dataValidation type="list" allowBlank="1" showInputMessage="1" showErrorMessage="1" sqref="V68">
      <formula1>$S$9:$S$10</formula1>
    </dataValidation>
    <dataValidation type="list" allowBlank="1" showInputMessage="1" showErrorMessage="1" sqref="D18">
      <formula1>$N$24:$N$26</formula1>
    </dataValidation>
    <dataValidation type="list" allowBlank="1" showErrorMessage="1" prompt="Click the arrow to see results by class year, female, and male. Counts were too low to display in the other gender categories. " sqref="D4">
      <formula1>$V$68:$V$70</formula1>
    </dataValidation>
  </dataValidations>
  <pageMargins left="0.5" right="0.5" top="0.5" bottom="0.5" header="0.1" footer="0.1"/>
  <pageSetup paperSize="17" fitToWidth="0"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showGridLines="0" showRowColHeaders="0" zoomScale="90" zoomScaleNormal="90" workbookViewId="0">
      <selection activeCell="S9" sqref="S9"/>
    </sheetView>
  </sheetViews>
  <sheetFormatPr defaultColWidth="9.875" defaultRowHeight="11.25" x14ac:dyDescent="0.15"/>
  <cols>
    <col min="1" max="1" width="23.75" style="19" customWidth="1"/>
    <col min="2" max="2" width="3.75" style="4" customWidth="1"/>
    <col min="3" max="3" width="43" style="2" customWidth="1"/>
    <col min="4" max="4" width="9.875" style="2" customWidth="1"/>
    <col min="5" max="5" width="25.375" style="2" bestFit="1" customWidth="1"/>
    <col min="6" max="8" width="9.875" style="2" customWidth="1"/>
    <col min="9" max="9" width="36.75" style="2" customWidth="1"/>
    <col min="10" max="10" width="9.875" style="2"/>
    <col min="11" max="11" width="0" style="2" hidden="1" customWidth="1"/>
    <col min="12" max="19" width="9.875" style="2" hidden="1" customWidth="1"/>
    <col min="20" max="16384" width="9.875" style="2"/>
  </cols>
  <sheetData>
    <row r="1" spans="1:13" ht="64.900000000000006" customHeight="1" thickBot="1" x14ac:dyDescent="0.2">
      <c r="A1" s="5"/>
      <c r="B1" s="5"/>
      <c r="C1" s="5"/>
      <c r="D1" s="5"/>
      <c r="E1" s="5"/>
      <c r="F1" s="5"/>
      <c r="G1" s="5"/>
      <c r="H1" s="8"/>
      <c r="I1" s="9" t="s">
        <v>1</v>
      </c>
    </row>
    <row r="2" spans="1:13" ht="18" customHeight="1" x14ac:dyDescent="0.15">
      <c r="A2" s="419" t="s">
        <v>258</v>
      </c>
      <c r="B2" s="419"/>
      <c r="C2" s="419"/>
      <c r="D2" s="419"/>
      <c r="E2" s="419"/>
      <c r="F2" s="419"/>
      <c r="G2" s="419"/>
      <c r="H2" s="419"/>
      <c r="I2" s="419"/>
    </row>
    <row r="3" spans="1:13" ht="15" customHeight="1" x14ac:dyDescent="0.15"/>
    <row r="4" spans="1:13" ht="15.75" customHeight="1" x14ac:dyDescent="0.15">
      <c r="A4" s="25"/>
    </row>
    <row r="5" spans="1:13" ht="15.75" customHeight="1" x14ac:dyDescent="0.15">
      <c r="D5" s="6"/>
      <c r="E5" s="6"/>
      <c r="G5" s="6"/>
      <c r="H5" s="6"/>
      <c r="I5" s="6"/>
      <c r="L5" s="10"/>
      <c r="M5" s="10"/>
    </row>
    <row r="6" spans="1:13" ht="15.75" customHeight="1" x14ac:dyDescent="0.15">
      <c r="A6" s="24"/>
      <c r="B6" s="18"/>
      <c r="D6" s="6"/>
      <c r="E6" s="6"/>
      <c r="F6" s="6"/>
      <c r="G6" s="6"/>
      <c r="H6" s="6"/>
      <c r="I6" s="6"/>
      <c r="L6" s="10"/>
      <c r="M6" s="41"/>
    </row>
    <row r="7" spans="1:13" ht="15.75" customHeight="1" x14ac:dyDescent="0.15">
      <c r="A7" s="25"/>
      <c r="D7" s="17"/>
      <c r="E7" s="7"/>
      <c r="F7" s="7"/>
      <c r="G7" s="7"/>
      <c r="H7" s="7"/>
      <c r="I7" s="7"/>
      <c r="L7" s="10"/>
      <c r="M7" s="15"/>
    </row>
    <row r="8" spans="1:13" ht="15.75" customHeight="1" x14ac:dyDescent="0.15">
      <c r="A8" s="29"/>
      <c r="D8" s="16"/>
      <c r="L8" s="10"/>
      <c r="M8" s="10"/>
    </row>
    <row r="9" spans="1:13" s="3" customFormat="1" ht="15.75" customHeight="1" x14ac:dyDescent="0.15">
      <c r="A9" s="27"/>
      <c r="B9" s="1"/>
      <c r="D9" s="11"/>
      <c r="J9" s="2"/>
      <c r="L9" s="10"/>
      <c r="M9" s="10"/>
    </row>
    <row r="10" spans="1:13" s="3" customFormat="1" ht="15.75" customHeight="1" x14ac:dyDescent="0.2">
      <c r="A10" s="40"/>
      <c r="B10" s="1"/>
      <c r="D10" s="11"/>
      <c r="J10" s="2"/>
      <c r="L10" s="10"/>
      <c r="M10" s="41"/>
    </row>
    <row r="11" spans="1:13" s="3" customFormat="1" ht="15.75" customHeight="1" x14ac:dyDescent="0.2">
      <c r="A11" s="40"/>
      <c r="B11" s="1"/>
      <c r="J11" s="2"/>
      <c r="L11" s="10"/>
      <c r="M11" s="41"/>
    </row>
    <row r="12" spans="1:13" s="3" customFormat="1" ht="15.75" customHeight="1" x14ac:dyDescent="0.2">
      <c r="A12" s="40"/>
      <c r="B12" s="1"/>
      <c r="J12" s="2"/>
      <c r="L12" s="10"/>
      <c r="M12" s="41"/>
    </row>
    <row r="13" spans="1:13" s="3" customFormat="1" ht="15.75" customHeight="1" x14ac:dyDescent="0.15">
      <c r="A13" s="20"/>
      <c r="B13" s="1"/>
      <c r="J13" s="2"/>
      <c r="L13" s="10"/>
      <c r="M13" s="41"/>
    </row>
    <row r="14" spans="1:13" s="3" customFormat="1" ht="15.75" customHeight="1" x14ac:dyDescent="0.15">
      <c r="A14" s="20"/>
      <c r="B14" s="1"/>
      <c r="J14" s="2"/>
      <c r="L14" s="21"/>
      <c r="M14" s="21"/>
    </row>
    <row r="15" spans="1:13" ht="17.25" customHeight="1" x14ac:dyDescent="0.15">
      <c r="L15" s="21"/>
      <c r="M15" s="21"/>
    </row>
    <row r="16" spans="1:13" ht="15" customHeight="1" x14ac:dyDescent="0.2">
      <c r="C16" s="44"/>
      <c r="L16" s="21"/>
      <c r="M16" s="42"/>
    </row>
    <row r="17" spans="6:13" ht="13.5" customHeight="1" x14ac:dyDescent="0.15">
      <c r="L17" s="21"/>
      <c r="M17" s="42"/>
    </row>
    <row r="18" spans="6:13" ht="15.75" customHeight="1" x14ac:dyDescent="0.15">
      <c r="L18" s="21"/>
      <c r="M18" s="21"/>
    </row>
    <row r="19" spans="6:13" x14ac:dyDescent="0.15">
      <c r="L19" s="21"/>
      <c r="M19" s="21"/>
    </row>
    <row r="20" spans="6:13" x14ac:dyDescent="0.15">
      <c r="L20" s="21"/>
      <c r="M20" s="42"/>
    </row>
    <row r="21" spans="6:13" x14ac:dyDescent="0.15">
      <c r="L21" s="21"/>
      <c r="M21" s="42"/>
    </row>
    <row r="22" spans="6:13" ht="25.15" customHeight="1" x14ac:dyDescent="0.15">
      <c r="L22" s="21"/>
      <c r="M22" s="21"/>
    </row>
    <row r="23" spans="6:13" ht="25.15" customHeight="1" x14ac:dyDescent="0.15">
      <c r="L23" s="21"/>
      <c r="M23" s="21"/>
    </row>
    <row r="24" spans="6:13" x14ac:dyDescent="0.15">
      <c r="L24" s="21"/>
      <c r="M24" s="42"/>
    </row>
    <row r="25" spans="6:13" ht="15.6" customHeight="1" x14ac:dyDescent="0.15">
      <c r="L25" s="21"/>
      <c r="M25" s="42"/>
    </row>
    <row r="26" spans="6:13" x14ac:dyDescent="0.15">
      <c r="L26" s="21"/>
      <c r="M26" s="42"/>
    </row>
    <row r="27" spans="6:13" x14ac:dyDescent="0.15">
      <c r="L27" s="21"/>
      <c r="M27" s="42"/>
    </row>
    <row r="28" spans="6:13" x14ac:dyDescent="0.15">
      <c r="L28" s="21"/>
      <c r="M28" s="42"/>
    </row>
    <row r="32" spans="6:13" ht="12" x14ac:dyDescent="0.2">
      <c r="F32" s="44"/>
      <c r="M32" s="2" t="s">
        <v>191</v>
      </c>
    </row>
    <row r="35" spans="3:13" ht="12" x14ac:dyDescent="0.2">
      <c r="C35" s="44"/>
      <c r="L35" s="43"/>
      <c r="M35" s="16"/>
    </row>
    <row r="36" spans="3:13" x14ac:dyDescent="0.15">
      <c r="L36" s="43"/>
      <c r="M36" s="16"/>
    </row>
    <row r="37" spans="3:13" x14ac:dyDescent="0.15">
      <c r="L37" s="396"/>
      <c r="M37" s="16"/>
    </row>
    <row r="38" spans="3:13" x14ac:dyDescent="0.15">
      <c r="L38" s="43"/>
      <c r="M38" s="16"/>
    </row>
    <row r="39" spans="3:13" x14ac:dyDescent="0.15">
      <c r="L39" s="43"/>
      <c r="M39" s="16"/>
    </row>
    <row r="40" spans="3:13" x14ac:dyDescent="0.15">
      <c r="L40" s="43"/>
      <c r="M40" s="16"/>
    </row>
    <row r="41" spans="3:13" x14ac:dyDescent="0.15">
      <c r="L41" s="43"/>
      <c r="M41" s="16"/>
    </row>
    <row r="44" spans="3:13" x14ac:dyDescent="0.15">
      <c r="H44" s="2" t="s">
        <v>305</v>
      </c>
    </row>
    <row r="54" spans="3:4" x14ac:dyDescent="0.15">
      <c r="C54" s="4"/>
      <c r="D54" s="1"/>
    </row>
    <row r="55" spans="3:4" x14ac:dyDescent="0.15">
      <c r="C55" s="1"/>
      <c r="D55" s="1"/>
    </row>
    <row r="56" spans="3:4" x14ac:dyDescent="0.15">
      <c r="C56" s="1"/>
      <c r="D56" s="1"/>
    </row>
    <row r="57" spans="3:4" x14ac:dyDescent="0.15">
      <c r="C57" s="4"/>
      <c r="D57" s="4"/>
    </row>
    <row r="58" spans="3:4" x14ac:dyDescent="0.15">
      <c r="C58" s="4"/>
      <c r="D58" s="4"/>
    </row>
  </sheetData>
  <sheetProtection password="8E6E" sheet="1" objects="1" scenarios="1" selectLockedCells="1" selectUnlockedCells="1"/>
  <mergeCells count="1">
    <mergeCell ref="A2:I2"/>
  </mergeCells>
  <pageMargins left="0.5" right="0.5" top="0.5" bottom="0.5" header="0.1" footer="0.1"/>
  <pageSetup paperSize="17"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44"/>
  <sheetViews>
    <sheetView showGridLines="0" showRowColHeaders="0" zoomScale="90" zoomScaleNormal="90" workbookViewId="0">
      <selection activeCell="S9" sqref="S9"/>
    </sheetView>
  </sheetViews>
  <sheetFormatPr defaultColWidth="9.875" defaultRowHeight="15" customHeight="1" x14ac:dyDescent="0.15"/>
  <cols>
    <col min="1" max="1" width="23.75" style="19" customWidth="1"/>
    <col min="2" max="2" width="3.75" style="4" customWidth="1"/>
    <col min="3" max="3" width="9.875" style="2" customWidth="1"/>
    <col min="4" max="4" width="49.375" style="2" customWidth="1"/>
    <col min="5" max="9" width="9.875" style="2"/>
    <col min="10" max="10" width="9.875" style="2" customWidth="1"/>
    <col min="11" max="12" width="9.875" style="2"/>
    <col min="13" max="13" width="13.125" style="2" customWidth="1"/>
    <col min="14" max="16" width="9.875" style="2"/>
    <col min="17" max="17" width="65.625" style="2" customWidth="1"/>
    <col min="18" max="16384" width="9.875" style="2"/>
  </cols>
  <sheetData>
    <row r="1" spans="1:20" ht="64.900000000000006" customHeight="1" thickBot="1" x14ac:dyDescent="0.2">
      <c r="A1" s="5"/>
      <c r="B1" s="5"/>
      <c r="C1" s="5"/>
      <c r="D1" s="5"/>
      <c r="E1" s="5"/>
      <c r="F1" s="5"/>
      <c r="G1" s="5"/>
      <c r="H1" s="5"/>
      <c r="I1" s="5"/>
      <c r="J1" s="8"/>
      <c r="M1" s="9" t="s">
        <v>1</v>
      </c>
    </row>
    <row r="2" spans="1:20" ht="18" customHeight="1" x14ac:dyDescent="0.15">
      <c r="A2" s="419" t="s">
        <v>137</v>
      </c>
      <c r="B2" s="419"/>
      <c r="C2" s="419"/>
      <c r="D2" s="419"/>
      <c r="E2" s="419"/>
      <c r="F2" s="419"/>
      <c r="G2" s="419"/>
      <c r="H2" s="419"/>
      <c r="I2" s="419"/>
      <c r="J2" s="419"/>
      <c r="K2" s="419"/>
      <c r="L2" s="419"/>
      <c r="M2" s="419"/>
      <c r="Q2"/>
      <c r="R2"/>
      <c r="S2"/>
      <c r="T2"/>
    </row>
    <row r="3" spans="1:20" ht="15" customHeight="1" x14ac:dyDescent="0.15">
      <c r="B3" s="39"/>
      <c r="Q3"/>
      <c r="R3"/>
      <c r="S3"/>
      <c r="T3"/>
    </row>
    <row r="4" spans="1:20" ht="15" customHeight="1" x14ac:dyDescent="0.2">
      <c r="A4" s="25"/>
      <c r="B4"/>
      <c r="D4" s="327" t="s">
        <v>316</v>
      </c>
      <c r="Q4"/>
      <c r="R4"/>
      <c r="S4"/>
      <c r="T4"/>
    </row>
    <row r="5" spans="1:20" ht="15" customHeight="1" x14ac:dyDescent="0.15">
      <c r="B5" s="39"/>
      <c r="D5" s="14" t="s">
        <v>310</v>
      </c>
      <c r="E5" s="6"/>
      <c r="F5" s="6"/>
      <c r="G5" s="6"/>
      <c r="H5" s="6"/>
      <c r="I5" s="6"/>
      <c r="J5" s="6"/>
      <c r="Q5"/>
      <c r="R5"/>
      <c r="S5"/>
      <c r="T5"/>
    </row>
    <row r="6" spans="1:20" ht="15" customHeight="1" x14ac:dyDescent="0.15">
      <c r="A6" s="24"/>
      <c r="B6" s="18"/>
      <c r="E6" s="6"/>
      <c r="F6" s="6"/>
      <c r="G6" s="6"/>
      <c r="H6" s="6"/>
      <c r="I6" s="6"/>
      <c r="J6" s="6"/>
      <c r="Q6"/>
      <c r="R6"/>
      <c r="S6"/>
      <c r="T6"/>
    </row>
    <row r="7" spans="1:20" ht="30" customHeight="1" x14ac:dyDescent="0.15">
      <c r="A7" s="25"/>
      <c r="D7" s="420" t="s">
        <v>281</v>
      </c>
      <c r="E7" s="421"/>
      <c r="F7" s="7"/>
      <c r="G7" s="7"/>
      <c r="H7" s="7"/>
      <c r="I7" s="7"/>
      <c r="J7" s="7"/>
      <c r="Q7"/>
      <c r="R7"/>
      <c r="S7"/>
      <c r="T7"/>
    </row>
    <row r="8" spans="1:20" ht="24.75" customHeight="1" x14ac:dyDescent="0.15">
      <c r="A8" s="25"/>
      <c r="D8" s="407" t="s">
        <v>278</v>
      </c>
      <c r="E8" s="336">
        <v>19800</v>
      </c>
      <c r="Q8"/>
      <c r="R8"/>
      <c r="S8"/>
      <c r="T8"/>
    </row>
    <row r="9" spans="1:20" s="3" customFormat="1" ht="24.75" customHeight="1" x14ac:dyDescent="0.15">
      <c r="A9" s="27"/>
      <c r="B9" s="1"/>
      <c r="D9" s="408" t="s">
        <v>279</v>
      </c>
      <c r="E9" s="337">
        <v>547</v>
      </c>
      <c r="Q9"/>
      <c r="R9"/>
      <c r="S9"/>
      <c r="T9"/>
    </row>
    <row r="10" spans="1:20" s="3" customFormat="1" ht="24.75" customHeight="1" x14ac:dyDescent="0.15">
      <c r="A10" s="20"/>
      <c r="B10" s="1"/>
      <c r="D10" s="409" t="s">
        <v>284</v>
      </c>
      <c r="E10" s="338">
        <v>438</v>
      </c>
      <c r="Q10"/>
      <c r="R10"/>
      <c r="S10"/>
      <c r="T10"/>
    </row>
    <row r="11" spans="1:20" s="3" customFormat="1" ht="27.6" customHeight="1" x14ac:dyDescent="0.15">
      <c r="A11" s="20"/>
      <c r="B11" s="1"/>
      <c r="D11" s="410" t="s">
        <v>304</v>
      </c>
      <c r="E11" s="337">
        <v>105</v>
      </c>
      <c r="Q11"/>
      <c r="R11"/>
      <c r="S11"/>
      <c r="T11"/>
    </row>
    <row r="12" spans="1:20" s="3" customFormat="1" ht="24.75" customHeight="1" x14ac:dyDescent="0.15">
      <c r="A12" s="20"/>
      <c r="B12" s="1"/>
      <c r="D12" s="409" t="s">
        <v>285</v>
      </c>
      <c r="E12" s="338">
        <v>4</v>
      </c>
      <c r="Q12"/>
      <c r="R12"/>
      <c r="S12"/>
      <c r="T12"/>
    </row>
    <row r="13" spans="1:20" s="3" customFormat="1" ht="24.75" customHeight="1" x14ac:dyDescent="0.15">
      <c r="A13" s="20"/>
      <c r="B13" s="1"/>
      <c r="D13" s="408" t="s">
        <v>280</v>
      </c>
      <c r="E13" s="369">
        <v>2.7626262626262627E-2</v>
      </c>
      <c r="Q13"/>
      <c r="R13"/>
      <c r="S13"/>
      <c r="T13"/>
    </row>
    <row r="14" spans="1:20" s="3" customFormat="1" ht="15" customHeight="1" x14ac:dyDescent="0.15">
      <c r="A14" s="20"/>
      <c r="B14" s="1"/>
      <c r="Q14"/>
      <c r="R14"/>
      <c r="S14"/>
      <c r="T14"/>
    </row>
    <row r="15" spans="1:20" ht="30" customHeight="1" x14ac:dyDescent="0.15">
      <c r="D15" s="420" t="s">
        <v>282</v>
      </c>
      <c r="E15" s="421"/>
      <c r="Q15"/>
      <c r="R15"/>
      <c r="S15"/>
      <c r="T15"/>
    </row>
    <row r="16" spans="1:20" ht="33" customHeight="1" x14ac:dyDescent="0.15">
      <c r="D16" s="409" t="s">
        <v>290</v>
      </c>
      <c r="E16" s="336">
        <v>3</v>
      </c>
      <c r="Q16"/>
      <c r="R16"/>
      <c r="S16"/>
      <c r="T16"/>
    </row>
    <row r="17" spans="4:20" ht="24.75" customHeight="1" x14ac:dyDescent="0.15">
      <c r="D17" s="410" t="s">
        <v>286</v>
      </c>
      <c r="E17" s="370">
        <v>540</v>
      </c>
      <c r="Q17"/>
      <c r="R17"/>
      <c r="S17"/>
      <c r="T17"/>
    </row>
    <row r="18" spans="4:20" ht="15" customHeight="1" x14ac:dyDescent="0.15">
      <c r="Q18"/>
      <c r="R18"/>
      <c r="S18"/>
      <c r="T18"/>
    </row>
    <row r="19" spans="4:20" ht="29.25" customHeight="1" x14ac:dyDescent="0.15">
      <c r="D19" s="420" t="s">
        <v>283</v>
      </c>
      <c r="E19" s="421"/>
      <c r="Q19"/>
      <c r="R19"/>
      <c r="S19"/>
      <c r="T19"/>
    </row>
    <row r="20" spans="4:20" ht="36.6" customHeight="1" x14ac:dyDescent="0.15">
      <c r="D20" s="409" t="s">
        <v>287</v>
      </c>
      <c r="E20" s="334">
        <v>42793</v>
      </c>
      <c r="Q20"/>
      <c r="R20"/>
      <c r="S20"/>
      <c r="T20"/>
    </row>
    <row r="21" spans="4:20" ht="24.75" customHeight="1" x14ac:dyDescent="0.15">
      <c r="D21" s="410" t="s">
        <v>288</v>
      </c>
      <c r="E21" s="335">
        <v>42814</v>
      </c>
      <c r="Q21"/>
      <c r="R21"/>
    </row>
    <row r="22" spans="4:20" ht="25.15" customHeight="1" x14ac:dyDescent="0.15"/>
    <row r="23" spans="4:20" ht="25.15" customHeight="1" x14ac:dyDescent="0.15"/>
    <row r="25" spans="4:20" ht="15.6" customHeight="1" x14ac:dyDescent="0.15"/>
    <row r="44" spans="8:8" ht="15" customHeight="1" x14ac:dyDescent="0.15">
      <c r="H44" s="2" t="s">
        <v>305</v>
      </c>
    </row>
  </sheetData>
  <sheetProtection password="8E6E" sheet="1" objects="1" scenarios="1" selectLockedCells="1" selectUnlockedCells="1"/>
  <mergeCells count="5">
    <mergeCell ref="D19:E19"/>
    <mergeCell ref="A2:J2"/>
    <mergeCell ref="K2:M2"/>
    <mergeCell ref="D7:E7"/>
    <mergeCell ref="D15:E15"/>
  </mergeCells>
  <pageMargins left="0.5" right="0.5" top="0.5" bottom="0.5" header="0.1" footer="0.1"/>
  <pageSetup paperSize="17"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78"/>
  <sheetViews>
    <sheetView showGridLines="0" showRowColHeaders="0" zoomScale="90" zoomScaleNormal="90" workbookViewId="0">
      <selection activeCell="S9" sqref="S9"/>
    </sheetView>
  </sheetViews>
  <sheetFormatPr defaultColWidth="9.875" defaultRowHeight="11.25" x14ac:dyDescent="0.15"/>
  <cols>
    <col min="1" max="1" width="23.75" style="19" customWidth="1"/>
    <col min="2" max="2" width="3.75" style="4" customWidth="1"/>
    <col min="3" max="3" width="24.5" style="2" customWidth="1"/>
    <col min="4" max="4" width="10.75" style="2" customWidth="1"/>
    <col min="5" max="13" width="9.875" style="2"/>
    <col min="14" max="14" width="31.75" style="2" customWidth="1"/>
    <col min="15" max="15" width="9.875" style="2" customWidth="1"/>
    <col min="16" max="16" width="31.875" style="2" hidden="1" customWidth="1"/>
    <col min="17" max="18" width="9.875" style="2" hidden="1" customWidth="1"/>
    <col min="19" max="19" width="30" style="2" hidden="1" customWidth="1"/>
    <col min="20" max="20" width="9.875" style="2" hidden="1" customWidth="1"/>
    <col min="21" max="21" width="12.375" style="2" hidden="1" customWidth="1"/>
    <col min="22" max="22" width="9.875" style="2" hidden="1" customWidth="1"/>
    <col min="23" max="23" width="9.875" style="2" customWidth="1"/>
    <col min="24" max="16384" width="9.875" style="2"/>
  </cols>
  <sheetData>
    <row r="1" spans="1:23" ht="64.900000000000006" customHeight="1" thickBot="1" x14ac:dyDescent="0.3">
      <c r="A1" s="5"/>
      <c r="B1" s="5"/>
      <c r="C1" s="5"/>
      <c r="D1" s="5"/>
      <c r="E1" s="5"/>
      <c r="F1" s="5"/>
      <c r="G1" s="5"/>
      <c r="H1" s="5"/>
      <c r="I1" s="5"/>
      <c r="J1" s="5"/>
      <c r="K1" s="5"/>
      <c r="L1" s="5"/>
      <c r="M1" s="8"/>
      <c r="N1" s="397" t="s">
        <v>311</v>
      </c>
      <c r="T1"/>
      <c r="U1"/>
      <c r="V1"/>
    </row>
    <row r="2" spans="1:23" ht="18" customHeight="1" x14ac:dyDescent="0.15">
      <c r="A2" s="419" t="s">
        <v>139</v>
      </c>
      <c r="B2" s="419"/>
      <c r="C2" s="419"/>
      <c r="D2" s="419"/>
      <c r="E2" s="419"/>
      <c r="F2" s="419"/>
      <c r="G2" s="419"/>
      <c r="H2" s="419"/>
      <c r="I2" s="419"/>
      <c r="J2" s="419"/>
      <c r="K2" s="419"/>
      <c r="L2" s="419"/>
      <c r="M2" s="419"/>
      <c r="N2" s="419"/>
      <c r="P2" s="240" t="s">
        <v>114</v>
      </c>
      <c r="Q2" s="241" t="s">
        <v>6</v>
      </c>
      <c r="R2" s="242" t="s">
        <v>116</v>
      </c>
      <c r="T2"/>
      <c r="U2"/>
      <c r="V2"/>
    </row>
    <row r="3" spans="1:23" ht="15" customHeight="1" x14ac:dyDescent="0.15">
      <c r="P3" s="238" t="s">
        <v>7</v>
      </c>
      <c r="Q3" s="124">
        <v>0.13706563706563707</v>
      </c>
      <c r="R3" s="239">
        <v>71</v>
      </c>
      <c r="T3"/>
      <c r="U3"/>
      <c r="V3"/>
    </row>
    <row r="4" spans="1:23" ht="15.75" customHeight="1" x14ac:dyDescent="0.15">
      <c r="A4" s="25"/>
      <c r="P4" s="238" t="s">
        <v>8</v>
      </c>
      <c r="Q4" s="124">
        <v>0.16988416988416988</v>
      </c>
      <c r="R4" s="239">
        <v>88</v>
      </c>
      <c r="T4"/>
      <c r="U4"/>
      <c r="V4"/>
    </row>
    <row r="5" spans="1:23" ht="15.75" customHeight="1" x14ac:dyDescent="0.15">
      <c r="E5" s="6"/>
      <c r="F5" s="6"/>
      <c r="G5" s="6"/>
      <c r="H5" s="6"/>
      <c r="I5" s="6"/>
      <c r="J5" s="6"/>
      <c r="K5" s="6"/>
      <c r="L5" s="6"/>
      <c r="M5" s="6"/>
      <c r="N5" s="6"/>
      <c r="P5" s="238" t="s">
        <v>9</v>
      </c>
      <c r="Q5" s="124">
        <v>0.27799227799227799</v>
      </c>
      <c r="R5" s="239">
        <v>144</v>
      </c>
      <c r="T5"/>
      <c r="U5"/>
      <c r="V5"/>
    </row>
    <row r="6" spans="1:23" ht="15.75" customHeight="1" x14ac:dyDescent="0.15">
      <c r="A6" s="24"/>
      <c r="B6" s="18"/>
      <c r="E6" s="6"/>
      <c r="F6" s="6"/>
      <c r="G6" s="6"/>
      <c r="H6" s="6"/>
      <c r="I6" s="6"/>
      <c r="J6" s="6"/>
      <c r="K6" s="6"/>
      <c r="L6" s="6"/>
      <c r="M6" s="6"/>
      <c r="N6" s="6"/>
      <c r="P6" s="238" t="s">
        <v>10</v>
      </c>
      <c r="Q6" s="124">
        <v>0.22007722007722008</v>
      </c>
      <c r="R6" s="239">
        <v>114</v>
      </c>
      <c r="T6"/>
      <c r="U6"/>
      <c r="V6"/>
    </row>
    <row r="7" spans="1:23" ht="15.75" customHeight="1" x14ac:dyDescent="0.15">
      <c r="A7" s="25"/>
      <c r="E7" s="17"/>
      <c r="F7" s="7"/>
      <c r="G7" s="7"/>
      <c r="H7" s="7"/>
      <c r="I7" s="7"/>
      <c r="J7" s="7"/>
      <c r="K7" s="7"/>
      <c r="L7" s="7"/>
      <c r="M7" s="7"/>
      <c r="N7" s="7"/>
      <c r="P7" s="238" t="s">
        <v>11</v>
      </c>
      <c r="Q7" s="124">
        <v>0.15637065637065636</v>
      </c>
      <c r="R7" s="239">
        <v>81</v>
      </c>
      <c r="T7"/>
      <c r="U7"/>
      <c r="V7"/>
    </row>
    <row r="8" spans="1:23" ht="15.75" customHeight="1" x14ac:dyDescent="0.15">
      <c r="A8" s="25"/>
      <c r="E8" s="16"/>
      <c r="P8" s="243" t="s">
        <v>12</v>
      </c>
      <c r="Q8" s="244">
        <v>3.8610038610038609E-2</v>
      </c>
      <c r="R8" s="245">
        <v>20</v>
      </c>
      <c r="T8"/>
      <c r="U8"/>
      <c r="V8"/>
    </row>
    <row r="9" spans="1:23" s="3" customFormat="1" ht="15.75" customHeight="1" x14ac:dyDescent="0.15">
      <c r="A9" s="27"/>
      <c r="B9" s="1"/>
      <c r="E9" s="11"/>
      <c r="P9" s="145"/>
      <c r="T9"/>
      <c r="U9"/>
      <c r="V9"/>
    </row>
    <row r="10" spans="1:23" s="3" customFormat="1" ht="15.75" customHeight="1" x14ac:dyDescent="0.15">
      <c r="A10" s="20"/>
      <c r="B10" s="1"/>
      <c r="E10" s="11"/>
      <c r="P10" s="2"/>
      <c r="Q10" s="154" t="s">
        <v>121</v>
      </c>
      <c r="R10" s="155">
        <v>518</v>
      </c>
      <c r="T10"/>
      <c r="U10"/>
      <c r="V10"/>
    </row>
    <row r="11" spans="1:23" s="3" customFormat="1" ht="15.75" customHeight="1" x14ac:dyDescent="0.15">
      <c r="A11" s="20"/>
      <c r="B11" s="1"/>
    </row>
    <row r="12" spans="1:23" s="3" customFormat="1" ht="15.75" customHeight="1" x14ac:dyDescent="0.15">
      <c r="A12" s="20"/>
      <c r="B12" s="1"/>
      <c r="P12" s="240" t="s">
        <v>19</v>
      </c>
      <c r="Q12" s="241" t="s">
        <v>6</v>
      </c>
      <c r="R12" s="242" t="s">
        <v>116</v>
      </c>
      <c r="S12" s="356" t="s">
        <v>298</v>
      </c>
    </row>
    <row r="13" spans="1:23" s="3" customFormat="1" ht="15.75" customHeight="1" x14ac:dyDescent="0.15">
      <c r="A13" s="20"/>
      <c r="B13" s="1"/>
      <c r="P13" s="238" t="s">
        <v>193</v>
      </c>
      <c r="Q13" s="138">
        <v>0.50096339113680155</v>
      </c>
      <c r="R13" s="377">
        <v>260</v>
      </c>
      <c r="S13" s="352">
        <v>5</v>
      </c>
    </row>
    <row r="14" spans="1:23" s="3" customFormat="1" ht="15.75" customHeight="1" x14ac:dyDescent="0.15">
      <c r="A14" s="20"/>
      <c r="B14" s="1"/>
      <c r="P14" s="238" t="s">
        <v>192</v>
      </c>
      <c r="Q14" s="138">
        <v>0.47206165703275532</v>
      </c>
      <c r="R14" s="378">
        <v>245</v>
      </c>
      <c r="S14" s="239">
        <v>4</v>
      </c>
    </row>
    <row r="15" spans="1:23" ht="29.25" customHeight="1" x14ac:dyDescent="0.15">
      <c r="C15" s="389" t="s">
        <v>309</v>
      </c>
      <c r="D15" s="185" t="s">
        <v>125</v>
      </c>
      <c r="P15" s="238" t="s">
        <v>16</v>
      </c>
      <c r="Q15" s="138">
        <v>2.119460500963391E-2</v>
      </c>
      <c r="R15" s="377">
        <v>11</v>
      </c>
      <c r="S15" s="239">
        <v>1</v>
      </c>
      <c r="W15" s="3"/>
    </row>
    <row r="16" spans="1:23" ht="15.75" customHeight="1" x14ac:dyDescent="0.15">
      <c r="C16" s="189" t="s">
        <v>13</v>
      </c>
      <c r="D16" s="190">
        <f>$Q$55</f>
        <v>0.77579365079365081</v>
      </c>
      <c r="P16" s="238" t="s">
        <v>0</v>
      </c>
      <c r="Q16" s="138">
        <v>5.7803468208092483E-3</v>
      </c>
      <c r="R16" s="378">
        <v>3</v>
      </c>
      <c r="S16" s="239">
        <v>6</v>
      </c>
    </row>
    <row r="17" spans="3:25" ht="15.75" customHeight="1" x14ac:dyDescent="0.15">
      <c r="C17" s="191" t="s">
        <v>15</v>
      </c>
      <c r="D17" s="192">
        <f>$Q$36</f>
        <v>0.77867203219315895</v>
      </c>
      <c r="E17" s="46" t="s">
        <v>121</v>
      </c>
      <c r="F17" s="47">
        <f>R10</f>
        <v>518</v>
      </c>
      <c r="K17" s="46" t="s">
        <v>121</v>
      </c>
      <c r="L17" s="47">
        <f>R20</f>
        <v>519</v>
      </c>
      <c r="M17" s="379"/>
      <c r="P17" s="238" t="s">
        <v>314</v>
      </c>
      <c r="Q17" s="138">
        <v>0</v>
      </c>
      <c r="R17" s="378">
        <v>0</v>
      </c>
      <c r="S17" s="239">
        <v>2</v>
      </c>
    </row>
    <row r="18" spans="3:25" ht="15.75" customHeight="1" x14ac:dyDescent="0.15">
      <c r="C18" s="202" t="s">
        <v>25</v>
      </c>
      <c r="D18" s="196">
        <f>Q37</f>
        <v>0.24308300395256918</v>
      </c>
      <c r="P18" s="243" t="s">
        <v>263</v>
      </c>
      <c r="Q18" s="138">
        <v>0</v>
      </c>
      <c r="R18" s="377">
        <v>0</v>
      </c>
      <c r="S18" s="245">
        <v>3</v>
      </c>
    </row>
    <row r="19" spans="3:25" ht="15.75" customHeight="1" x14ac:dyDescent="0.15">
      <c r="C19" s="418" t="s">
        <v>14</v>
      </c>
      <c r="D19" s="188">
        <f>$Q$49</f>
        <v>0.68316831683168322</v>
      </c>
    </row>
    <row r="20" spans="3:25" ht="16.5" customHeight="1" x14ac:dyDescent="0.15">
      <c r="C20" s="51" t="s">
        <v>120</v>
      </c>
      <c r="D20" s="49">
        <f>(R56+R50+R44)/3</f>
        <v>502</v>
      </c>
      <c r="Q20" s="52" t="s">
        <v>121</v>
      </c>
      <c r="R20" s="156">
        <v>519</v>
      </c>
    </row>
    <row r="21" spans="3:25" ht="17.25" customHeight="1" x14ac:dyDescent="0.15"/>
    <row r="22" spans="3:25" ht="25.15" customHeight="1" x14ac:dyDescent="0.15">
      <c r="P22" s="240" t="s">
        <v>20</v>
      </c>
      <c r="Q22" s="241" t="s">
        <v>6</v>
      </c>
      <c r="R22" s="242" t="s">
        <v>116</v>
      </c>
      <c r="S22" s="356" t="s">
        <v>298</v>
      </c>
    </row>
    <row r="23" spans="3:25" ht="25.15" customHeight="1" x14ac:dyDescent="0.15">
      <c r="P23" s="247" t="s">
        <v>201</v>
      </c>
      <c r="Q23" s="124">
        <v>0.71819960861056753</v>
      </c>
      <c r="R23" s="239">
        <v>367</v>
      </c>
      <c r="S23" s="398">
        <v>1</v>
      </c>
    </row>
    <row r="24" spans="3:25" ht="17.25" customHeight="1" x14ac:dyDescent="0.15">
      <c r="C24" s="379"/>
      <c r="P24" s="247" t="s">
        <v>0</v>
      </c>
      <c r="Q24" s="124">
        <v>0.16829745596868884</v>
      </c>
      <c r="R24" s="239">
        <v>86</v>
      </c>
      <c r="S24" s="399">
        <v>2</v>
      </c>
    </row>
    <row r="25" spans="3:25" ht="15.6" customHeight="1" x14ac:dyDescent="0.15">
      <c r="P25" s="247" t="s">
        <v>196</v>
      </c>
      <c r="Q25" s="124">
        <v>5.8708414872798431E-3</v>
      </c>
      <c r="R25" s="239">
        <v>3</v>
      </c>
      <c r="S25" s="239">
        <v>3</v>
      </c>
    </row>
    <row r="26" spans="3:25" x14ac:dyDescent="0.15">
      <c r="P26" s="247" t="s">
        <v>194</v>
      </c>
      <c r="Q26" s="124">
        <v>9.7847358121330719E-3</v>
      </c>
      <c r="R26" s="239">
        <v>5</v>
      </c>
      <c r="S26" s="239">
        <v>4</v>
      </c>
    </row>
    <row r="27" spans="3:25" x14ac:dyDescent="0.15">
      <c r="P27" s="238" t="s">
        <v>199</v>
      </c>
      <c r="Q27" s="124">
        <v>1.3698630136986301E-2</v>
      </c>
      <c r="R27" s="239">
        <v>7</v>
      </c>
      <c r="S27" s="239">
        <v>5</v>
      </c>
    </row>
    <row r="28" spans="3:25" x14ac:dyDescent="0.15">
      <c r="P28" s="247" t="s">
        <v>195</v>
      </c>
      <c r="Q28" s="124">
        <v>1.5655577299412915E-2</v>
      </c>
      <c r="R28" s="239">
        <v>8</v>
      </c>
      <c r="S28" s="239">
        <v>6</v>
      </c>
      <c r="X28" s="4"/>
      <c r="Y28" s="4"/>
    </row>
    <row r="29" spans="3:25" x14ac:dyDescent="0.15">
      <c r="P29" s="238" t="s">
        <v>198</v>
      </c>
      <c r="Q29" s="124">
        <v>2.7397260273972601E-2</v>
      </c>
      <c r="R29" s="239">
        <v>14</v>
      </c>
      <c r="S29" s="239">
        <v>7</v>
      </c>
      <c r="X29" s="12"/>
      <c r="Y29" s="4"/>
    </row>
    <row r="30" spans="3:25" x14ac:dyDescent="0.15">
      <c r="P30" s="247" t="s">
        <v>200</v>
      </c>
      <c r="Q30" s="124">
        <v>3.9138943248532287E-2</v>
      </c>
      <c r="R30" s="239">
        <v>20</v>
      </c>
      <c r="S30" s="239">
        <v>8</v>
      </c>
    </row>
    <row r="31" spans="3:25" x14ac:dyDescent="0.15">
      <c r="P31" s="243" t="s">
        <v>197</v>
      </c>
      <c r="Q31" s="244">
        <v>3.9138943248532287E-2</v>
      </c>
      <c r="R31" s="245">
        <v>20</v>
      </c>
      <c r="S31" s="245">
        <v>9</v>
      </c>
    </row>
    <row r="32" spans="3:25" x14ac:dyDescent="0.15">
      <c r="W32" s="10"/>
    </row>
    <row r="33" spans="5:24" x14ac:dyDescent="0.15">
      <c r="P33" s="10"/>
      <c r="Q33" s="114" t="s">
        <v>121</v>
      </c>
      <c r="R33" s="115">
        <v>511</v>
      </c>
    </row>
    <row r="35" spans="5:24" x14ac:dyDescent="0.15">
      <c r="P35" s="240" t="s">
        <v>26</v>
      </c>
      <c r="Q35" s="241" t="s">
        <v>6</v>
      </c>
      <c r="R35" s="242" t="s">
        <v>116</v>
      </c>
    </row>
    <row r="36" spans="5:24" x14ac:dyDescent="0.15">
      <c r="E36" s="46" t="s">
        <v>121</v>
      </c>
      <c r="F36" s="47">
        <f>R33</f>
        <v>511</v>
      </c>
      <c r="P36" s="238" t="s">
        <v>15</v>
      </c>
      <c r="Q36" s="124">
        <v>0.77867203219315895</v>
      </c>
      <c r="R36" s="239">
        <v>387</v>
      </c>
      <c r="W36" s="10"/>
      <c r="X36" s="4"/>
    </row>
    <row r="37" spans="5:24" x14ac:dyDescent="0.15">
      <c r="P37" s="238" t="s">
        <v>25</v>
      </c>
      <c r="Q37" s="124">
        <v>0.24308300395256918</v>
      </c>
      <c r="R37" s="239">
        <v>123</v>
      </c>
      <c r="W37" s="10"/>
      <c r="X37" s="4"/>
    </row>
    <row r="38" spans="5:24" x14ac:dyDescent="0.15">
      <c r="P38" s="238" t="s">
        <v>0</v>
      </c>
      <c r="Q38" s="124">
        <v>0.13682092555331993</v>
      </c>
      <c r="R38" s="239">
        <v>68</v>
      </c>
      <c r="W38" s="10"/>
      <c r="X38" s="4"/>
    </row>
    <row r="39" spans="5:24" x14ac:dyDescent="0.15">
      <c r="P39" s="238" t="s">
        <v>22</v>
      </c>
      <c r="Q39" s="124">
        <v>5.8350100603621731E-2</v>
      </c>
      <c r="R39" s="239">
        <v>29</v>
      </c>
      <c r="W39" s="10"/>
      <c r="X39" s="4"/>
    </row>
    <row r="40" spans="5:24" x14ac:dyDescent="0.15">
      <c r="P40" s="238" t="s">
        <v>23</v>
      </c>
      <c r="Q40" s="124">
        <v>4.8289738430583498E-2</v>
      </c>
      <c r="R40" s="239">
        <v>24</v>
      </c>
      <c r="W40" s="10"/>
      <c r="X40" s="4"/>
    </row>
    <row r="41" spans="5:24" x14ac:dyDescent="0.15">
      <c r="P41" s="238" t="s">
        <v>24</v>
      </c>
      <c r="Q41" s="124">
        <v>1.6096579476861168E-2</v>
      </c>
      <c r="R41" s="239">
        <v>8</v>
      </c>
      <c r="W41" s="10"/>
      <c r="X41" s="4"/>
    </row>
    <row r="42" spans="5:24" x14ac:dyDescent="0.15">
      <c r="P42" s="243" t="s">
        <v>21</v>
      </c>
      <c r="Q42" s="244">
        <v>5.8350100603621731E-2</v>
      </c>
      <c r="R42" s="245">
        <v>29</v>
      </c>
      <c r="S42" s="10"/>
      <c r="W42" s="10"/>
      <c r="X42" s="4"/>
    </row>
    <row r="43" spans="5:24" x14ac:dyDescent="0.15">
      <c r="W43" s="10"/>
      <c r="X43" s="4"/>
    </row>
    <row r="44" spans="5:24" x14ac:dyDescent="0.15">
      <c r="H44" s="2" t="s">
        <v>305</v>
      </c>
      <c r="Q44" s="113" t="s">
        <v>121</v>
      </c>
      <c r="R44" s="115">
        <v>497</v>
      </c>
      <c r="S44" s="10"/>
      <c r="W44" s="10"/>
      <c r="X44" s="4"/>
    </row>
    <row r="45" spans="5:24" x14ac:dyDescent="0.15">
      <c r="Q45" s="113" t="s">
        <v>179</v>
      </c>
      <c r="R45" s="113">
        <v>506</v>
      </c>
      <c r="S45" s="10"/>
      <c r="W45" s="10"/>
      <c r="X45" s="4"/>
    </row>
    <row r="46" spans="5:24" x14ac:dyDescent="0.15">
      <c r="S46" s="10"/>
    </row>
    <row r="47" spans="5:24" x14ac:dyDescent="0.15">
      <c r="P47" s="240" t="s">
        <v>117</v>
      </c>
      <c r="Q47" s="241" t="s">
        <v>6</v>
      </c>
      <c r="R47" s="242" t="s">
        <v>116</v>
      </c>
    </row>
    <row r="48" spans="5:24" x14ac:dyDescent="0.15">
      <c r="P48" s="238" t="s">
        <v>27</v>
      </c>
      <c r="Q48" s="124">
        <v>0.27920792079207923</v>
      </c>
      <c r="R48" s="239">
        <v>141</v>
      </c>
    </row>
    <row r="49" spans="16:19" x14ac:dyDescent="0.15">
      <c r="P49" s="243" t="s">
        <v>14</v>
      </c>
      <c r="Q49" s="244">
        <v>0.68316831683168322</v>
      </c>
      <c r="R49" s="249">
        <v>345</v>
      </c>
    </row>
    <row r="50" spans="16:19" x14ac:dyDescent="0.15">
      <c r="P50" s="157"/>
      <c r="Q50" s="57" t="s">
        <v>121</v>
      </c>
      <c r="R50" s="47">
        <v>505</v>
      </c>
    </row>
    <row r="51" spans="16:19" x14ac:dyDescent="0.15">
      <c r="S51" s="10"/>
    </row>
    <row r="52" spans="16:19" x14ac:dyDescent="0.15">
      <c r="P52" s="240" t="s">
        <v>28</v>
      </c>
      <c r="Q52" s="241" t="s">
        <v>6</v>
      </c>
      <c r="R52" s="242" t="s">
        <v>116</v>
      </c>
      <c r="S52" s="10"/>
    </row>
    <row r="53" spans="16:19" x14ac:dyDescent="0.15">
      <c r="P53" s="247" t="s">
        <v>29</v>
      </c>
      <c r="Q53" s="124">
        <v>2.976190476190476E-2</v>
      </c>
      <c r="R53" s="239">
        <v>15</v>
      </c>
    </row>
    <row r="54" spans="16:19" x14ac:dyDescent="0.15">
      <c r="P54" s="247" t="s">
        <v>118</v>
      </c>
      <c r="Q54" s="124">
        <v>0.11706349206349206</v>
      </c>
      <c r="R54" s="239">
        <v>59</v>
      </c>
    </row>
    <row r="55" spans="16:19" x14ac:dyDescent="0.15">
      <c r="P55" s="248" t="s">
        <v>13</v>
      </c>
      <c r="Q55" s="244">
        <v>0.77579365079365081</v>
      </c>
      <c r="R55" s="245">
        <v>391</v>
      </c>
    </row>
    <row r="56" spans="16:19" x14ac:dyDescent="0.15">
      <c r="Q56" s="46" t="s">
        <v>121</v>
      </c>
      <c r="R56" s="47">
        <v>504</v>
      </c>
    </row>
    <row r="72" ht="16.5" customHeight="1" x14ac:dyDescent="0.15"/>
    <row r="78" ht="16.5" customHeight="1" x14ac:dyDescent="0.15"/>
  </sheetData>
  <sheetProtection password="8E6E" sheet="1" objects="1" scenarios="1" selectLockedCells="1" selectUnlockedCells="1"/>
  <mergeCells count="1">
    <mergeCell ref="A2:N2"/>
  </mergeCells>
  <pageMargins left="0.5" right="0.5" top="0.5" bottom="0.5" header="0.1" footer="0.1"/>
  <pageSetup paperSize="17" fitToWidth="0" orientation="landscape" r:id="rId1"/>
  <drawing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4"/>
  <sheetViews>
    <sheetView showGridLines="0" showRowColHeaders="0" zoomScale="90" zoomScaleNormal="90" workbookViewId="0">
      <selection activeCell="S9" sqref="S9"/>
    </sheetView>
  </sheetViews>
  <sheetFormatPr defaultColWidth="9.875" defaultRowHeight="11.25" x14ac:dyDescent="0.15"/>
  <cols>
    <col min="1" max="1" width="23.75" style="19" customWidth="1"/>
    <col min="2" max="2" width="3.75" style="4" customWidth="1"/>
    <col min="3" max="3" width="43" style="2" customWidth="1"/>
    <col min="4" max="4" width="8.625" style="2" customWidth="1"/>
    <col min="5" max="5" width="3.25" style="2" customWidth="1"/>
    <col min="6" max="12" width="9.875" style="2" customWidth="1"/>
    <col min="13" max="13" width="23.875" style="2" customWidth="1"/>
    <col min="14" max="14" width="9.875" style="2" customWidth="1"/>
    <col min="15" max="15" width="70.625" style="2" hidden="1" customWidth="1"/>
    <col min="16" max="16" width="14.875" style="2" hidden="1" customWidth="1"/>
    <col min="17" max="17" width="18.5" style="2" hidden="1" customWidth="1"/>
    <col min="18" max="18" width="22" style="2" hidden="1" customWidth="1"/>
    <col min="19" max="19" width="12.875" style="2" hidden="1" customWidth="1"/>
    <col min="20" max="20" width="13.375" style="2" hidden="1" customWidth="1"/>
    <col min="21" max="21" width="12.875" style="2" hidden="1" customWidth="1"/>
    <col min="22" max="22" width="14.875" style="2" hidden="1" customWidth="1"/>
    <col min="23" max="23" width="0" style="2" hidden="1" customWidth="1"/>
    <col min="24" max="16384" width="9.875" style="2"/>
  </cols>
  <sheetData>
    <row r="1" spans="1:19" ht="64.900000000000006" customHeight="1" thickBot="1" x14ac:dyDescent="0.2">
      <c r="A1" s="5"/>
      <c r="B1" s="5"/>
      <c r="C1" s="5"/>
      <c r="D1" s="5"/>
      <c r="E1" s="5"/>
      <c r="F1" s="5"/>
      <c r="G1" s="5"/>
      <c r="H1" s="5"/>
      <c r="I1" s="5"/>
      <c r="J1" s="5"/>
      <c r="K1" s="5"/>
      <c r="L1" s="8"/>
      <c r="M1" s="9" t="s">
        <v>1</v>
      </c>
      <c r="Q1" s="14" t="s">
        <v>30</v>
      </c>
      <c r="S1" s="14"/>
    </row>
    <row r="2" spans="1:19" ht="18" customHeight="1" x14ac:dyDescent="0.15">
      <c r="A2" s="419" t="s">
        <v>143</v>
      </c>
      <c r="B2" s="419"/>
      <c r="C2" s="419"/>
      <c r="D2" s="419"/>
      <c r="E2" s="419"/>
      <c r="F2" s="419"/>
      <c r="G2" s="419"/>
      <c r="H2" s="419"/>
      <c r="I2" s="419"/>
      <c r="J2" s="419"/>
      <c r="K2" s="419"/>
      <c r="L2" s="419"/>
      <c r="M2" s="419"/>
      <c r="O2" s="240" t="s">
        <v>31</v>
      </c>
      <c r="P2" s="241" t="s">
        <v>6</v>
      </c>
      <c r="Q2" s="241" t="s">
        <v>116</v>
      </c>
      <c r="R2" s="242" t="s">
        <v>181</v>
      </c>
    </row>
    <row r="3" spans="1:19" ht="15" customHeight="1" x14ac:dyDescent="0.15">
      <c r="O3" s="238" t="s">
        <v>264</v>
      </c>
      <c r="P3" s="124">
        <v>0.56399999999999995</v>
      </c>
      <c r="Q3" s="121">
        <v>282</v>
      </c>
      <c r="R3" s="239">
        <v>500</v>
      </c>
    </row>
    <row r="4" spans="1:19" ht="15.75" customHeight="1" x14ac:dyDescent="0.15">
      <c r="A4" s="25"/>
      <c r="O4" s="252" t="s">
        <v>33</v>
      </c>
      <c r="P4" s="124">
        <v>0.80885311871227361</v>
      </c>
      <c r="Q4" s="121">
        <v>402</v>
      </c>
      <c r="R4" s="239">
        <v>497</v>
      </c>
    </row>
    <row r="5" spans="1:19" ht="15.75" customHeight="1" x14ac:dyDescent="0.15">
      <c r="D5" s="6"/>
      <c r="E5" s="6"/>
      <c r="F5" s="6"/>
      <c r="G5" s="6"/>
      <c r="H5" s="6"/>
      <c r="J5" s="6"/>
      <c r="K5" s="6"/>
      <c r="L5" s="6"/>
      <c r="M5" s="6"/>
      <c r="O5" s="252" t="s">
        <v>32</v>
      </c>
      <c r="P5" s="124">
        <v>0.88554216867469882</v>
      </c>
      <c r="Q5" s="121">
        <v>441</v>
      </c>
      <c r="R5" s="239">
        <v>498</v>
      </c>
    </row>
    <row r="6" spans="1:19" ht="15.75" customHeight="1" x14ac:dyDescent="0.15">
      <c r="A6" s="24"/>
      <c r="B6" s="18"/>
      <c r="D6" s="6"/>
      <c r="E6" s="6"/>
      <c r="F6" s="6"/>
      <c r="G6" s="6"/>
      <c r="H6" s="6"/>
      <c r="I6" s="6"/>
      <c r="J6" s="6"/>
      <c r="K6" s="6"/>
      <c r="L6" s="6"/>
      <c r="M6" s="6"/>
      <c r="O6" s="243" t="s">
        <v>265</v>
      </c>
      <c r="P6" s="244">
        <v>0.89378757515030061</v>
      </c>
      <c r="Q6" s="253">
        <v>446</v>
      </c>
      <c r="R6" s="245">
        <v>499</v>
      </c>
    </row>
    <row r="7" spans="1:19" ht="15.75" customHeight="1" x14ac:dyDescent="0.15">
      <c r="A7" s="25"/>
      <c r="D7" s="17"/>
      <c r="E7" s="7"/>
      <c r="F7" s="7"/>
      <c r="G7" s="7"/>
      <c r="H7" s="7"/>
      <c r="I7" s="7"/>
      <c r="J7" s="7"/>
      <c r="K7" s="7"/>
      <c r="L7" s="7"/>
      <c r="M7" s="7"/>
      <c r="O7" s="4"/>
    </row>
    <row r="8" spans="1:19" ht="15.75" customHeight="1" x14ac:dyDescent="0.15">
      <c r="A8" s="29"/>
      <c r="D8" s="16"/>
      <c r="O8" s="4"/>
      <c r="Q8" s="148" t="s">
        <v>120</v>
      </c>
      <c r="R8" s="53">
        <v>498.5</v>
      </c>
    </row>
    <row r="9" spans="1:19" s="3" customFormat="1" ht="15.75" customHeight="1" x14ac:dyDescent="0.15">
      <c r="A9" s="27"/>
      <c r="B9" s="1"/>
      <c r="D9" s="11"/>
      <c r="O9" s="12"/>
      <c r="P9" s="4"/>
      <c r="Q9" s="2"/>
    </row>
    <row r="10" spans="1:19" s="3" customFormat="1" ht="15.75" customHeight="1" x14ac:dyDescent="0.15">
      <c r="A10" s="20"/>
      <c r="B10" s="1"/>
      <c r="D10" s="11"/>
      <c r="O10" s="4"/>
      <c r="P10" s="12" t="s">
        <v>30</v>
      </c>
      <c r="Q10" s="4"/>
      <c r="R10" s="12"/>
    </row>
    <row r="11" spans="1:19" s="3" customFormat="1" ht="15.75" customHeight="1" x14ac:dyDescent="0.15">
      <c r="A11" s="20"/>
      <c r="B11" s="1"/>
      <c r="O11" s="240" t="s">
        <v>34</v>
      </c>
      <c r="P11" s="241" t="s">
        <v>6</v>
      </c>
      <c r="Q11" s="241" t="s">
        <v>116</v>
      </c>
      <c r="R11" s="242" t="s">
        <v>181</v>
      </c>
    </row>
    <row r="12" spans="1:19" s="3" customFormat="1" ht="15.75" customHeight="1" x14ac:dyDescent="0.15">
      <c r="A12" s="20"/>
      <c r="B12" s="1"/>
      <c r="O12" s="252" t="s">
        <v>35</v>
      </c>
      <c r="P12" s="122">
        <v>0.27800829875518673</v>
      </c>
      <c r="Q12" s="123">
        <v>134</v>
      </c>
      <c r="R12" s="254">
        <v>482</v>
      </c>
    </row>
    <row r="13" spans="1:19" s="3" customFormat="1" ht="15.75" customHeight="1" x14ac:dyDescent="0.15">
      <c r="A13" s="20"/>
      <c r="B13" s="1"/>
      <c r="O13" s="252" t="s">
        <v>36</v>
      </c>
      <c r="P13" s="122">
        <v>0.34161490683229812</v>
      </c>
      <c r="Q13" s="123">
        <v>165</v>
      </c>
      <c r="R13" s="254">
        <v>483</v>
      </c>
    </row>
    <row r="14" spans="1:19" s="3" customFormat="1" ht="15.75" customHeight="1" x14ac:dyDescent="0.15">
      <c r="A14" s="20"/>
      <c r="B14" s="1"/>
      <c r="O14" s="252" t="s">
        <v>37</v>
      </c>
      <c r="P14" s="122">
        <v>0.77385892116182575</v>
      </c>
      <c r="Q14" s="123">
        <v>373</v>
      </c>
      <c r="R14" s="254">
        <v>482</v>
      </c>
    </row>
    <row r="15" spans="1:19" ht="17.25" customHeight="1" x14ac:dyDescent="0.15">
      <c r="O15" s="251" t="s">
        <v>38</v>
      </c>
      <c r="P15" s="255">
        <v>0.8091286307053942</v>
      </c>
      <c r="Q15" s="256">
        <v>390</v>
      </c>
      <c r="R15" s="250">
        <v>482</v>
      </c>
    </row>
    <row r="16" spans="1:19" ht="15" customHeight="1" x14ac:dyDescent="0.15"/>
    <row r="17" spans="3:21" ht="27.75" customHeight="1" x14ac:dyDescent="0.15">
      <c r="C17" s="193" t="s">
        <v>39</v>
      </c>
      <c r="D17" s="194" t="s">
        <v>17</v>
      </c>
      <c r="F17" s="52" t="s">
        <v>120</v>
      </c>
      <c r="G17" s="53">
        <f>R8</f>
        <v>498.5</v>
      </c>
      <c r="O17" s="10"/>
      <c r="P17" s="13"/>
      <c r="Q17" s="146" t="s">
        <v>120</v>
      </c>
      <c r="R17" s="147">
        <v>482.25</v>
      </c>
    </row>
    <row r="18" spans="3:21" ht="27" customHeight="1" x14ac:dyDescent="0.15">
      <c r="C18" s="195" t="s">
        <v>119</v>
      </c>
      <c r="D18" s="222">
        <f>P24</f>
        <v>0.3802197802197802</v>
      </c>
    </row>
    <row r="19" spans="3:21" ht="27" customHeight="1" x14ac:dyDescent="0.15">
      <c r="C19" s="197" t="s">
        <v>40</v>
      </c>
      <c r="D19" s="192">
        <f>P23</f>
        <v>0.14505494505494507</v>
      </c>
      <c r="P19" s="22" t="s">
        <v>17</v>
      </c>
    </row>
    <row r="20" spans="3:21" ht="27" customHeight="1" x14ac:dyDescent="0.15">
      <c r="C20" s="195" t="s">
        <v>42</v>
      </c>
      <c r="D20" s="196">
        <f>P22</f>
        <v>6.3736263736263732E-2</v>
      </c>
      <c r="O20" s="240" t="s">
        <v>39</v>
      </c>
      <c r="P20" s="241" t="s">
        <v>125</v>
      </c>
      <c r="Q20" s="257" t="s">
        <v>243</v>
      </c>
      <c r="R20" s="257" t="s">
        <v>239</v>
      </c>
      <c r="S20" s="257" t="s">
        <v>240</v>
      </c>
      <c r="T20" s="257" t="s">
        <v>241</v>
      </c>
      <c r="U20" s="258" t="s">
        <v>242</v>
      </c>
    </row>
    <row r="21" spans="3:21" ht="27" customHeight="1" x14ac:dyDescent="0.15">
      <c r="C21" s="198" t="s">
        <v>41</v>
      </c>
      <c r="D21" s="188">
        <f>P21</f>
        <v>4.6153846153846156E-2</v>
      </c>
      <c r="O21" s="238" t="s">
        <v>41</v>
      </c>
      <c r="P21" s="122">
        <v>4.6153846153846156E-2</v>
      </c>
      <c r="Q21" s="121">
        <v>21</v>
      </c>
      <c r="R21" s="121">
        <v>8</v>
      </c>
      <c r="S21" s="121">
        <v>9</v>
      </c>
      <c r="T21" s="121">
        <v>7</v>
      </c>
      <c r="U21" s="239">
        <v>24</v>
      </c>
    </row>
    <row r="22" spans="3:21" ht="25.15" customHeight="1" x14ac:dyDescent="0.15">
      <c r="C22" s="48" t="s">
        <v>121</v>
      </c>
      <c r="D22" s="49">
        <f>Q26</f>
        <v>455</v>
      </c>
      <c r="O22" s="238" t="s">
        <v>266</v>
      </c>
      <c r="P22" s="122">
        <v>6.3736263736263732E-2</v>
      </c>
      <c r="Q22" s="121">
        <v>29</v>
      </c>
      <c r="R22" s="121">
        <v>8</v>
      </c>
      <c r="S22" s="121">
        <v>12</v>
      </c>
      <c r="T22" s="121">
        <v>15</v>
      </c>
      <c r="U22" s="239">
        <v>35</v>
      </c>
    </row>
    <row r="23" spans="3:21" ht="25.15" customHeight="1" x14ac:dyDescent="0.15">
      <c r="C23" s="379"/>
      <c r="O23" s="238" t="s">
        <v>267</v>
      </c>
      <c r="P23" s="122">
        <v>0.14505494505494507</v>
      </c>
      <c r="Q23" s="121">
        <v>66</v>
      </c>
      <c r="R23" s="121">
        <v>29</v>
      </c>
      <c r="S23" s="121">
        <v>25</v>
      </c>
      <c r="T23" s="121">
        <v>37</v>
      </c>
      <c r="U23" s="239">
        <v>91</v>
      </c>
    </row>
    <row r="24" spans="3:21" x14ac:dyDescent="0.15">
      <c r="O24" s="248" t="s">
        <v>119</v>
      </c>
      <c r="P24" s="255">
        <v>0.3802197802197802</v>
      </c>
      <c r="Q24" s="253">
        <v>173</v>
      </c>
      <c r="R24" s="253">
        <v>99</v>
      </c>
      <c r="S24" s="253">
        <v>93</v>
      </c>
      <c r="T24" s="253">
        <v>75</v>
      </c>
      <c r="U24" s="245">
        <v>267</v>
      </c>
    </row>
    <row r="25" spans="3:21" ht="15.6" customHeight="1" x14ac:dyDescent="0.15">
      <c r="P25" s="13"/>
      <c r="S25" s="10"/>
      <c r="T25" s="4"/>
    </row>
    <row r="26" spans="3:21" x14ac:dyDescent="0.15">
      <c r="P26" s="153" t="s">
        <v>121</v>
      </c>
      <c r="Q26" s="116">
        <v>455</v>
      </c>
      <c r="S26" s="10"/>
      <c r="T26" s="4"/>
    </row>
    <row r="27" spans="3:21" x14ac:dyDescent="0.15">
      <c r="O27" s="4"/>
      <c r="P27" s="10"/>
      <c r="Q27" s="10"/>
      <c r="R27" s="10"/>
      <c r="S27" s="10"/>
      <c r="T27" s="4"/>
    </row>
    <row r="28" spans="3:21" x14ac:dyDescent="0.15">
      <c r="O28" s="10"/>
      <c r="P28" s="10"/>
      <c r="Q28" s="10"/>
      <c r="S28" s="10"/>
      <c r="T28" s="10"/>
      <c r="U28" s="4"/>
    </row>
    <row r="29" spans="3:21" x14ac:dyDescent="0.15">
      <c r="O29" s="10"/>
      <c r="P29" s="12"/>
      <c r="Q29" s="10"/>
      <c r="S29" s="10"/>
      <c r="T29" s="10"/>
      <c r="U29" s="4"/>
    </row>
    <row r="30" spans="3:21" x14ac:dyDescent="0.15">
      <c r="F30" s="46" t="s">
        <v>120</v>
      </c>
      <c r="G30" s="50">
        <f>R17</f>
        <v>482.25</v>
      </c>
      <c r="O30" s="10"/>
      <c r="P30" s="10"/>
      <c r="Q30" s="15"/>
      <c r="S30" s="10"/>
      <c r="T30" s="10"/>
      <c r="U30" s="4"/>
    </row>
    <row r="31" spans="3:21" x14ac:dyDescent="0.15">
      <c r="P31" s="14"/>
    </row>
    <row r="44" spans="8:8" x14ac:dyDescent="0.15">
      <c r="H44" s="2" t="s">
        <v>305</v>
      </c>
    </row>
  </sheetData>
  <sheetProtection password="8E6E" sheet="1" objects="1" scenarios="1" selectLockedCells="1" selectUnlockedCells="1"/>
  <sortState ref="O21:Q24">
    <sortCondition ref="P15:P18"/>
  </sortState>
  <mergeCells count="1">
    <mergeCell ref="A2:M2"/>
  </mergeCells>
  <pageMargins left="0.5" right="0.5" top="0.5" bottom="0.5" header="0.1" footer="0.1"/>
  <pageSetup paperSize="17" fitToWidth="0" orientation="landscape"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85"/>
  <sheetViews>
    <sheetView showGridLines="0" showRowColHeaders="0" zoomScale="90" zoomScaleNormal="90" workbookViewId="0">
      <selection activeCell="F4" sqref="F4"/>
    </sheetView>
  </sheetViews>
  <sheetFormatPr defaultColWidth="9.875" defaultRowHeight="11.25" x14ac:dyDescent="0.15"/>
  <cols>
    <col min="1" max="1" width="23.75" style="61" customWidth="1"/>
    <col min="2" max="2" width="3.75" style="62" customWidth="1"/>
    <col min="3" max="3" width="49.75" style="63" customWidth="1"/>
    <col min="4" max="4" width="9.875" style="63" customWidth="1"/>
    <col min="5" max="5" width="4.75" style="63" customWidth="1"/>
    <col min="6" max="6" width="33.25" style="63" customWidth="1"/>
    <col min="7" max="7" width="8" style="63" customWidth="1"/>
    <col min="8" max="8" width="9.875" style="63" customWidth="1"/>
    <col min="9" max="9" width="4.25" style="63" customWidth="1"/>
    <col min="10" max="10" width="5.375" style="63" customWidth="1"/>
    <col min="11" max="11" width="21.375" style="63" customWidth="1"/>
    <col min="12" max="12" width="4.75" style="63" customWidth="1"/>
    <col min="13" max="13" width="5" style="63" customWidth="1"/>
    <col min="14" max="14" width="128.625" style="63" hidden="1" customWidth="1"/>
    <col min="15" max="15" width="15.25" style="63" hidden="1" customWidth="1"/>
    <col min="16" max="16" width="15" style="63" hidden="1" customWidth="1"/>
    <col min="17" max="17" width="12.375" style="63" hidden="1" customWidth="1"/>
    <col min="18" max="18" width="4.125" style="63" hidden="1" customWidth="1"/>
    <col min="19" max="19" width="82.75" style="63" hidden="1" customWidth="1"/>
    <col min="20" max="20" width="16.5" style="63" hidden="1" customWidth="1"/>
    <col min="21" max="21" width="10.125" style="63" hidden="1" customWidth="1"/>
    <col min="22" max="22" width="10.375" style="63" hidden="1" customWidth="1"/>
    <col min="23" max="23" width="11.125" style="63" hidden="1" customWidth="1"/>
    <col min="24" max="24" width="18" style="63" hidden="1" customWidth="1"/>
    <col min="25" max="25" width="19.375" style="63" hidden="1" customWidth="1"/>
    <col min="26" max="27" width="12.125" style="63" hidden="1" customWidth="1"/>
    <col min="28" max="28" width="0" style="63" hidden="1" customWidth="1"/>
    <col min="29" max="16384" width="9.875" style="63"/>
  </cols>
  <sheetData>
    <row r="1" spans="1:25" ht="64.900000000000006" customHeight="1" thickBot="1" x14ac:dyDescent="0.2">
      <c r="A1" s="88"/>
      <c r="B1" s="88"/>
      <c r="C1" s="88"/>
      <c r="D1" s="88"/>
      <c r="E1" s="88"/>
      <c r="F1" s="88"/>
      <c r="G1" s="88"/>
      <c r="H1" s="88"/>
      <c r="I1" s="88"/>
      <c r="J1" s="88"/>
      <c r="K1" s="89"/>
      <c r="L1" s="90" t="s">
        <v>1</v>
      </c>
      <c r="X1" s="67" t="s">
        <v>123</v>
      </c>
    </row>
    <row r="2" spans="1:25" ht="18" customHeight="1" x14ac:dyDescent="0.15">
      <c r="A2" s="422" t="s">
        <v>144</v>
      </c>
      <c r="B2" s="422"/>
      <c r="C2" s="422"/>
      <c r="D2" s="422"/>
      <c r="E2" s="422"/>
      <c r="F2" s="422"/>
      <c r="G2" s="422"/>
      <c r="H2" s="422"/>
      <c r="I2" s="422"/>
      <c r="J2" s="422"/>
      <c r="K2" s="422"/>
      <c r="L2" s="422"/>
      <c r="N2" s="223" t="s">
        <v>44</v>
      </c>
      <c r="O2" s="223" t="str">
        <f>F4</f>
        <v>All Years</v>
      </c>
      <c r="P2" s="224">
        <f>VLOOKUP(O2,X$2:Y$8, 2,0)</f>
        <v>7</v>
      </c>
      <c r="S2" s="240" t="s">
        <v>50</v>
      </c>
      <c r="T2" s="241" t="s">
        <v>6</v>
      </c>
      <c r="U2" s="241" t="s">
        <v>116</v>
      </c>
      <c r="V2" s="260" t="s">
        <v>181</v>
      </c>
      <c r="X2" s="126" t="s">
        <v>106</v>
      </c>
      <c r="Y2" s="128">
        <v>7</v>
      </c>
    </row>
    <row r="3" spans="1:25" ht="15" customHeight="1" x14ac:dyDescent="0.15">
      <c r="F3"/>
      <c r="N3" s="127" t="s">
        <v>17</v>
      </c>
      <c r="O3" s="150">
        <f>P3/P$6</f>
        <v>0.51333333333333331</v>
      </c>
      <c r="P3" s="128">
        <f>IF($P$2=7, U34, IF($P$2=1, U40, IF($P$2=2, U46, IF($P$2=3, U52, IF($P$2=4, U58, IF($P$2=5, U64, IF($P$2=6, U70,"")))))))</f>
        <v>231</v>
      </c>
      <c r="Q3" s="63" t="s">
        <v>259</v>
      </c>
      <c r="S3" s="247" t="s">
        <v>45</v>
      </c>
      <c r="T3" s="228">
        <v>0.88260869565217392</v>
      </c>
      <c r="U3" s="128">
        <v>203</v>
      </c>
      <c r="V3" s="259">
        <v>230</v>
      </c>
      <c r="X3" s="126" t="s">
        <v>107</v>
      </c>
      <c r="Y3" s="128">
        <v>1</v>
      </c>
    </row>
    <row r="4" spans="1:25" ht="18.75" customHeight="1" x14ac:dyDescent="0.15">
      <c r="A4" s="25"/>
      <c r="F4" s="87" t="s">
        <v>106</v>
      </c>
      <c r="G4" s="92" t="s">
        <v>121</v>
      </c>
      <c r="H4" s="93">
        <f>P6</f>
        <v>450</v>
      </c>
      <c r="I4" s="91"/>
      <c r="J4" s="91"/>
      <c r="N4" s="128" t="s">
        <v>18</v>
      </c>
      <c r="O4" s="150">
        <f>P4/P$6</f>
        <v>0.32666666666666666</v>
      </c>
      <c r="P4" s="128">
        <f>IF($P$2=7, U35, IF($P$2=1, U41, IF($P$2=2, U47, IF($P$2=3, U53, IF($P$2=4, U59, IF($P$2=5, U65, IF($P$2=6, U71,"")))))))</f>
        <v>147</v>
      </c>
      <c r="S4" s="247" t="s">
        <v>47</v>
      </c>
      <c r="T4" s="228">
        <v>0.85022026431718056</v>
      </c>
      <c r="U4" s="128">
        <v>193</v>
      </c>
      <c r="V4" s="259">
        <v>227</v>
      </c>
      <c r="X4" s="126" t="s">
        <v>108</v>
      </c>
      <c r="Y4" s="128">
        <v>2</v>
      </c>
    </row>
    <row r="5" spans="1:25" ht="30" customHeight="1" x14ac:dyDescent="0.15">
      <c r="D5" s="71"/>
      <c r="E5" s="71"/>
      <c r="F5" s="71"/>
      <c r="G5" s="71"/>
      <c r="H5" s="71"/>
      <c r="K5" s="71"/>
      <c r="L5" s="71"/>
      <c r="N5" s="128" t="s">
        <v>43</v>
      </c>
      <c r="O5" s="150">
        <f>P5/P$6</f>
        <v>0.16</v>
      </c>
      <c r="P5" s="128">
        <f>IF($P$2=7, U36, IF($P$2=1, U42, IF($P$2=2, U48, IF($P$2=3, U54, IF($P$2=4, U60, IF($P$2=5, U66, IF($P$2=6, U72,"")))))))</f>
        <v>72</v>
      </c>
      <c r="S5" s="247" t="s">
        <v>49</v>
      </c>
      <c r="T5" s="228">
        <v>0.80616740088105732</v>
      </c>
      <c r="U5" s="128">
        <v>183</v>
      </c>
      <c r="V5" s="259">
        <v>227</v>
      </c>
      <c r="X5" s="126" t="s">
        <v>109</v>
      </c>
      <c r="Y5" s="128">
        <v>3</v>
      </c>
    </row>
    <row r="6" spans="1:25" ht="18" customHeight="1" x14ac:dyDescent="0.15">
      <c r="A6" s="24"/>
      <c r="B6" s="72"/>
      <c r="D6" s="71"/>
      <c r="E6" s="71"/>
      <c r="F6" s="71"/>
      <c r="G6" s="71"/>
      <c r="H6" s="71"/>
      <c r="I6" s="71"/>
      <c r="K6" s="71"/>
      <c r="L6" s="71"/>
      <c r="N6" s="62"/>
      <c r="O6" s="151" t="s">
        <v>121</v>
      </c>
      <c r="P6" s="152">
        <f>SUM(P3:P5)</f>
        <v>450</v>
      </c>
      <c r="S6" s="247" t="s">
        <v>48</v>
      </c>
      <c r="T6" s="228">
        <v>0.7807017543859649</v>
      </c>
      <c r="U6" s="128">
        <v>178</v>
      </c>
      <c r="V6" s="259">
        <v>228</v>
      </c>
      <c r="X6" s="126" t="s">
        <v>110</v>
      </c>
      <c r="Y6" s="128">
        <v>4</v>
      </c>
    </row>
    <row r="7" spans="1:25" ht="15.75" customHeight="1" x14ac:dyDescent="0.15">
      <c r="A7" s="25"/>
      <c r="D7" s="74"/>
      <c r="E7" s="75"/>
      <c r="F7" s="75"/>
      <c r="G7" s="75"/>
      <c r="H7" s="75"/>
      <c r="I7" s="75"/>
      <c r="K7" s="75"/>
      <c r="L7" s="75"/>
      <c r="N7" s="62"/>
      <c r="O7" s="65"/>
      <c r="P7" s="62"/>
      <c r="S7" s="248" t="s">
        <v>46</v>
      </c>
      <c r="T7" s="261">
        <v>0.65777777777777779</v>
      </c>
      <c r="U7" s="262">
        <v>148</v>
      </c>
      <c r="V7" s="263">
        <v>225</v>
      </c>
      <c r="X7" s="126" t="s">
        <v>111</v>
      </c>
      <c r="Y7" s="128">
        <v>5</v>
      </c>
    </row>
    <row r="8" spans="1:25" ht="17.25" customHeight="1" x14ac:dyDescent="0.15">
      <c r="A8" s="25"/>
      <c r="D8" s="77"/>
      <c r="N8" s="68"/>
      <c r="O8" s="67"/>
      <c r="Q8" s="68"/>
      <c r="X8" s="126" t="s">
        <v>112</v>
      </c>
      <c r="Y8" s="128">
        <v>6</v>
      </c>
    </row>
    <row r="9" spans="1:25" s="73" customFormat="1" ht="27" customHeight="1" x14ac:dyDescent="0.15">
      <c r="A9" s="27"/>
      <c r="B9" s="78"/>
      <c r="D9" s="79"/>
      <c r="S9" s="76"/>
      <c r="T9" s="95"/>
      <c r="U9" s="159" t="s">
        <v>120</v>
      </c>
      <c r="V9" s="83">
        <v>227.4</v>
      </c>
    </row>
    <row r="10" spans="1:25" s="73" customFormat="1" ht="17.25" customHeight="1" x14ac:dyDescent="0.15">
      <c r="A10" s="80"/>
      <c r="B10" s="78"/>
      <c r="D10" s="79"/>
      <c r="S10" s="63"/>
      <c r="T10" s="63"/>
      <c r="U10" s="63"/>
      <c r="V10" s="68"/>
    </row>
    <row r="11" spans="1:25" s="73" customFormat="1" ht="17.25" customHeight="1" x14ac:dyDescent="0.15">
      <c r="A11" s="80"/>
      <c r="B11" s="78"/>
      <c r="S11" s="240" t="s">
        <v>53</v>
      </c>
      <c r="T11" s="241" t="s">
        <v>6</v>
      </c>
      <c r="U11" s="241" t="s">
        <v>116</v>
      </c>
      <c r="V11" s="260" t="s">
        <v>181</v>
      </c>
    </row>
    <row r="12" spans="1:25" s="73" customFormat="1" ht="17.25" customHeight="1" x14ac:dyDescent="0.15">
      <c r="A12" s="80"/>
      <c r="B12" s="78"/>
      <c r="S12" s="264" t="s">
        <v>313</v>
      </c>
      <c r="T12" s="228">
        <v>0.50660792951541855</v>
      </c>
      <c r="U12" s="229">
        <v>230</v>
      </c>
      <c r="V12" s="265">
        <v>454</v>
      </c>
    </row>
    <row r="13" spans="1:25" s="73" customFormat="1" ht="17.25" customHeight="1" x14ac:dyDescent="0.15">
      <c r="A13" s="80"/>
      <c r="B13" s="78"/>
      <c r="S13" s="247" t="s">
        <v>51</v>
      </c>
      <c r="T13" s="228">
        <v>0.74669603524229078</v>
      </c>
      <c r="U13" s="126">
        <v>339</v>
      </c>
      <c r="V13" s="265">
        <v>454</v>
      </c>
    </row>
    <row r="14" spans="1:25" s="73" customFormat="1" ht="43.5" customHeight="1" x14ac:dyDescent="0.15">
      <c r="A14" s="80"/>
      <c r="B14" s="78"/>
      <c r="C14" s="193" t="s">
        <v>268</v>
      </c>
      <c r="D14" s="194" t="s">
        <v>6</v>
      </c>
      <c r="S14" s="264" t="s">
        <v>230</v>
      </c>
      <c r="T14" s="228">
        <v>0.76923076923076927</v>
      </c>
      <c r="U14" s="126">
        <v>350</v>
      </c>
      <c r="V14" s="265">
        <v>455</v>
      </c>
    </row>
    <row r="15" spans="1:25" ht="27" customHeight="1" x14ac:dyDescent="0.15">
      <c r="C15" s="237" t="str">
        <f t="shared" ref="C15:D19" si="0">S3</f>
        <v>The definition of sexual violence</v>
      </c>
      <c r="D15" s="199">
        <f t="shared" si="0"/>
        <v>0.88260869565217392</v>
      </c>
      <c r="S15" s="266" t="s">
        <v>52</v>
      </c>
      <c r="T15" s="267">
        <v>0.83885209713024278</v>
      </c>
      <c r="U15" s="268">
        <v>380</v>
      </c>
      <c r="V15" s="269">
        <v>453</v>
      </c>
    </row>
    <row r="16" spans="1:25" ht="27" customHeight="1" x14ac:dyDescent="0.15">
      <c r="C16" s="368" t="str">
        <f t="shared" si="0"/>
        <v>Reporting an incident of sexual violence</v>
      </c>
      <c r="D16" s="188">
        <f t="shared" si="0"/>
        <v>0.85022026431718056</v>
      </c>
      <c r="T16" s="76"/>
      <c r="U16" s="76"/>
      <c r="V16" s="76"/>
    </row>
    <row r="17" spans="3:22" ht="27" customHeight="1" x14ac:dyDescent="0.15">
      <c r="C17" s="237" t="str">
        <f t="shared" si="0"/>
        <v>Sexual violence prevention strategies (e.g., asking for consent, responsible alcohol use)</v>
      </c>
      <c r="D17" s="199">
        <f t="shared" si="0"/>
        <v>0.80616740088105732</v>
      </c>
      <c r="S17" s="62"/>
      <c r="T17" s="76"/>
      <c r="U17" s="92" t="s">
        <v>120</v>
      </c>
      <c r="V17" s="152">
        <v>454</v>
      </c>
    </row>
    <row r="18" spans="3:22" ht="27" customHeight="1" x14ac:dyDescent="0.15">
      <c r="C18" s="368" t="str">
        <f t="shared" si="0"/>
        <v>Bystander intervention</v>
      </c>
      <c r="D18" s="188">
        <f t="shared" si="0"/>
        <v>0.7807017543859649</v>
      </c>
      <c r="T18" s="76"/>
      <c r="V18" s="76"/>
    </row>
    <row r="19" spans="3:22" ht="27" customHeight="1" x14ac:dyDescent="0.15">
      <c r="C19" s="237" t="str">
        <f t="shared" si="0"/>
        <v>The school's procedures for investigating an incident of sexual violence</v>
      </c>
      <c r="D19" s="199">
        <f t="shared" si="0"/>
        <v>0.65777777777777779</v>
      </c>
      <c r="S19" s="271" t="s">
        <v>190</v>
      </c>
      <c r="T19" s="272" t="s">
        <v>6</v>
      </c>
      <c r="U19" s="273" t="s">
        <v>116</v>
      </c>
      <c r="V19" s="357" t="s">
        <v>298</v>
      </c>
    </row>
    <row r="20" spans="3:22" x14ac:dyDescent="0.15">
      <c r="C20" s="86" t="s">
        <v>120</v>
      </c>
      <c r="D20" s="104">
        <f>V9</f>
        <v>227.4</v>
      </c>
      <c r="S20" s="270" t="s">
        <v>0</v>
      </c>
      <c r="T20" s="131">
        <v>0.38961038961038963</v>
      </c>
      <c r="U20" s="239">
        <v>90</v>
      </c>
      <c r="V20" s="352">
        <v>9</v>
      </c>
    </row>
    <row r="21" spans="3:22" ht="14.25" customHeight="1" x14ac:dyDescent="0.15">
      <c r="S21" s="270" t="s">
        <v>202</v>
      </c>
      <c r="T21" s="131">
        <v>0.24675324675324675</v>
      </c>
      <c r="U21" s="239">
        <v>57</v>
      </c>
      <c r="V21" s="239">
        <v>1</v>
      </c>
    </row>
    <row r="22" spans="3:22" ht="25.15" customHeight="1" x14ac:dyDescent="0.15">
      <c r="S22" s="270" t="s">
        <v>206</v>
      </c>
      <c r="T22" s="131">
        <v>0.18181818181818182</v>
      </c>
      <c r="U22" s="239">
        <v>42</v>
      </c>
      <c r="V22" s="239">
        <v>5</v>
      </c>
    </row>
    <row r="23" spans="3:22" ht="25.15" customHeight="1" x14ac:dyDescent="0.15">
      <c r="S23" s="270" t="s">
        <v>207</v>
      </c>
      <c r="T23" s="131">
        <v>0.18181818181818182</v>
      </c>
      <c r="U23" s="239">
        <v>42</v>
      </c>
      <c r="V23" s="239">
        <v>6</v>
      </c>
    </row>
    <row r="24" spans="3:22" x14ac:dyDescent="0.15">
      <c r="S24" s="270" t="s">
        <v>43</v>
      </c>
      <c r="T24" s="131">
        <v>0.14285714285714285</v>
      </c>
      <c r="U24" s="239">
        <v>33</v>
      </c>
      <c r="V24" s="239">
        <v>8</v>
      </c>
    </row>
    <row r="25" spans="3:22" ht="15.6" customHeight="1" x14ac:dyDescent="0.15">
      <c r="S25" s="270" t="s">
        <v>208</v>
      </c>
      <c r="T25" s="131">
        <v>9.9567099567099568E-2</v>
      </c>
      <c r="U25" s="239">
        <v>23</v>
      </c>
      <c r="V25" s="239">
        <v>7</v>
      </c>
    </row>
    <row r="26" spans="3:22" x14ac:dyDescent="0.15">
      <c r="S26" s="270" t="s">
        <v>203</v>
      </c>
      <c r="T26" s="131">
        <v>3.4632034632034632E-2</v>
      </c>
      <c r="U26" s="239">
        <v>8</v>
      </c>
      <c r="V26" s="239">
        <v>2</v>
      </c>
    </row>
    <row r="27" spans="3:22" x14ac:dyDescent="0.15">
      <c r="S27" s="270" t="s">
        <v>204</v>
      </c>
      <c r="T27" s="131">
        <v>8.658008658008658E-3</v>
      </c>
      <c r="U27" s="239">
        <v>2</v>
      </c>
      <c r="V27" s="239">
        <v>3</v>
      </c>
    </row>
    <row r="28" spans="3:22" x14ac:dyDescent="0.15">
      <c r="S28" s="274" t="s">
        <v>205</v>
      </c>
      <c r="T28" s="286">
        <v>0</v>
      </c>
      <c r="U28" s="245">
        <v>0</v>
      </c>
      <c r="V28" s="245">
        <v>4</v>
      </c>
    </row>
    <row r="30" spans="3:22" x14ac:dyDescent="0.15">
      <c r="S30" s="114" t="s">
        <v>121</v>
      </c>
      <c r="T30" s="115">
        <v>231</v>
      </c>
    </row>
    <row r="32" spans="3:22" x14ac:dyDescent="0.15">
      <c r="F32" s="92" t="s">
        <v>120</v>
      </c>
      <c r="G32" s="96">
        <f>V17</f>
        <v>454</v>
      </c>
      <c r="R32" s="67">
        <v>7</v>
      </c>
      <c r="S32" s="67" t="s">
        <v>246</v>
      </c>
    </row>
    <row r="33" spans="8:21" x14ac:dyDescent="0.15">
      <c r="R33" s="67"/>
      <c r="S33" s="149" t="s">
        <v>44</v>
      </c>
      <c r="T33" s="149" t="s">
        <v>6</v>
      </c>
      <c r="U33" s="221" t="s">
        <v>116</v>
      </c>
    </row>
    <row r="34" spans="8:21" x14ac:dyDescent="0.15">
      <c r="R34" s="67"/>
      <c r="S34" s="127" t="s">
        <v>17</v>
      </c>
      <c r="T34" s="150">
        <v>0.51333333333333331</v>
      </c>
      <c r="U34" s="128">
        <v>231</v>
      </c>
    </row>
    <row r="35" spans="8:21" x14ac:dyDescent="0.15">
      <c r="R35" s="67"/>
      <c r="S35" s="128" t="s">
        <v>18</v>
      </c>
      <c r="T35" s="150">
        <v>0.32666666666666666</v>
      </c>
      <c r="U35" s="128">
        <v>147</v>
      </c>
    </row>
    <row r="36" spans="8:21" x14ac:dyDescent="0.15">
      <c r="R36" s="67"/>
      <c r="S36" s="128" t="s">
        <v>43</v>
      </c>
      <c r="T36" s="150">
        <v>0.16</v>
      </c>
      <c r="U36" s="128">
        <v>72</v>
      </c>
    </row>
    <row r="37" spans="8:21" x14ac:dyDescent="0.15">
      <c r="R37" s="67"/>
      <c r="S37" s="62"/>
      <c r="T37" s="151"/>
      <c r="U37" s="152"/>
    </row>
    <row r="38" spans="8:21" x14ac:dyDescent="0.15">
      <c r="R38" s="67">
        <v>1</v>
      </c>
      <c r="S38" s="68" t="s">
        <v>247</v>
      </c>
    </row>
    <row r="39" spans="8:21" x14ac:dyDescent="0.15">
      <c r="R39" s="64"/>
      <c r="S39" s="149" t="s">
        <v>44</v>
      </c>
      <c r="T39" s="149" t="s">
        <v>6</v>
      </c>
      <c r="U39" s="221" t="s">
        <v>116</v>
      </c>
    </row>
    <row r="40" spans="8:21" x14ac:dyDescent="0.15">
      <c r="R40" s="64"/>
      <c r="S40" s="127" t="s">
        <v>17</v>
      </c>
      <c r="T40" s="150">
        <v>4.8888888888888891E-2</v>
      </c>
      <c r="U40" s="128">
        <v>22</v>
      </c>
    </row>
    <row r="41" spans="8:21" x14ac:dyDescent="0.15">
      <c r="R41" s="64"/>
      <c r="S41" s="128" t="s">
        <v>18</v>
      </c>
      <c r="T41" s="150">
        <v>5.7777777777777775E-2</v>
      </c>
      <c r="U41" s="128">
        <v>26</v>
      </c>
    </row>
    <row r="42" spans="8:21" x14ac:dyDescent="0.15">
      <c r="R42" s="64"/>
      <c r="S42" s="128" t="s">
        <v>43</v>
      </c>
      <c r="T42" s="150">
        <v>3.111111111111111E-2</v>
      </c>
      <c r="U42" s="128">
        <v>14</v>
      </c>
    </row>
    <row r="43" spans="8:21" x14ac:dyDescent="0.15">
      <c r="R43" s="64"/>
      <c r="S43" s="62"/>
      <c r="T43" s="151"/>
      <c r="U43" s="152"/>
    </row>
    <row r="44" spans="8:21" x14ac:dyDescent="0.15">
      <c r="H44" s="63" t="s">
        <v>305</v>
      </c>
      <c r="R44" s="64">
        <v>2</v>
      </c>
      <c r="S44" s="64" t="s">
        <v>248</v>
      </c>
      <c r="T44" s="73"/>
      <c r="U44" s="73"/>
    </row>
    <row r="45" spans="8:21" x14ac:dyDescent="0.15">
      <c r="R45" s="67"/>
      <c r="S45" s="149" t="s">
        <v>44</v>
      </c>
      <c r="T45" s="149" t="s">
        <v>6</v>
      </c>
      <c r="U45" s="221" t="s">
        <v>116</v>
      </c>
    </row>
    <row r="46" spans="8:21" x14ac:dyDescent="0.15">
      <c r="R46" s="67"/>
      <c r="S46" s="127" t="s">
        <v>17</v>
      </c>
      <c r="T46" s="150">
        <v>7.3333333333333334E-2</v>
      </c>
      <c r="U46" s="128">
        <v>33</v>
      </c>
    </row>
    <row r="47" spans="8:21" x14ac:dyDescent="0.15">
      <c r="R47" s="67"/>
      <c r="S47" s="128" t="s">
        <v>18</v>
      </c>
      <c r="T47" s="150">
        <v>4.4444444444444446E-2</v>
      </c>
      <c r="U47" s="128">
        <v>20</v>
      </c>
    </row>
    <row r="48" spans="8:21" x14ac:dyDescent="0.15">
      <c r="R48" s="67"/>
      <c r="S48" s="128" t="s">
        <v>43</v>
      </c>
      <c r="T48" s="150">
        <v>3.5555555555555556E-2</v>
      </c>
      <c r="U48" s="128">
        <v>16</v>
      </c>
    </row>
    <row r="49" spans="14:21" x14ac:dyDescent="0.15">
      <c r="R49" s="67"/>
      <c r="S49" s="62"/>
      <c r="T49" s="151"/>
      <c r="U49" s="152"/>
    </row>
    <row r="50" spans="14:21" x14ac:dyDescent="0.15">
      <c r="R50" s="67">
        <v>3</v>
      </c>
      <c r="S50" s="67" t="s">
        <v>249</v>
      </c>
    </row>
    <row r="51" spans="14:21" x14ac:dyDescent="0.15">
      <c r="R51" s="67"/>
      <c r="S51" s="149" t="s">
        <v>44</v>
      </c>
      <c r="T51" s="149" t="s">
        <v>6</v>
      </c>
      <c r="U51" s="221" t="s">
        <v>116</v>
      </c>
    </row>
    <row r="52" spans="14:21" x14ac:dyDescent="0.15">
      <c r="R52" s="67"/>
      <c r="S52" s="127" t="s">
        <v>17</v>
      </c>
      <c r="T52" s="150">
        <v>0.13555555555555557</v>
      </c>
      <c r="U52" s="128">
        <v>61</v>
      </c>
    </row>
    <row r="53" spans="14:21" x14ac:dyDescent="0.15">
      <c r="R53" s="67"/>
      <c r="S53" s="128" t="s">
        <v>18</v>
      </c>
      <c r="T53" s="150">
        <v>0.1</v>
      </c>
      <c r="U53" s="128">
        <v>45</v>
      </c>
    </row>
    <row r="54" spans="14:21" x14ac:dyDescent="0.15">
      <c r="R54" s="67"/>
      <c r="S54" s="128" t="s">
        <v>43</v>
      </c>
      <c r="T54" s="150">
        <v>4.8888888888888891E-2</v>
      </c>
      <c r="U54" s="128">
        <v>22</v>
      </c>
    </row>
    <row r="55" spans="14:21" x14ac:dyDescent="0.15">
      <c r="N55" s="63" t="s">
        <v>299</v>
      </c>
      <c r="R55" s="67"/>
      <c r="S55" s="62"/>
      <c r="T55" s="151"/>
      <c r="U55" s="152"/>
    </row>
    <row r="56" spans="14:21" x14ac:dyDescent="0.15">
      <c r="N56" s="68" t="s">
        <v>106</v>
      </c>
      <c r="R56" s="67">
        <v>4</v>
      </c>
      <c r="S56" s="67" t="s">
        <v>250</v>
      </c>
    </row>
    <row r="57" spans="14:21" x14ac:dyDescent="0.15">
      <c r="N57" s="76" t="s">
        <v>107</v>
      </c>
      <c r="R57" s="67"/>
      <c r="S57" s="149" t="s">
        <v>44</v>
      </c>
      <c r="T57" s="149" t="s">
        <v>6</v>
      </c>
      <c r="U57" s="221" t="s">
        <v>116</v>
      </c>
    </row>
    <row r="58" spans="14:21" x14ac:dyDescent="0.15">
      <c r="N58" s="76" t="s">
        <v>108</v>
      </c>
      <c r="R58" s="67"/>
      <c r="S58" s="127" t="s">
        <v>17</v>
      </c>
      <c r="T58" s="150">
        <v>0.14888888888888888</v>
      </c>
      <c r="U58" s="128">
        <v>67</v>
      </c>
    </row>
    <row r="59" spans="14:21" x14ac:dyDescent="0.15">
      <c r="N59" s="94" t="s">
        <v>109</v>
      </c>
      <c r="R59" s="67"/>
      <c r="S59" s="128" t="s">
        <v>18</v>
      </c>
      <c r="T59" s="150">
        <v>5.5555555555555552E-2</v>
      </c>
      <c r="U59" s="128">
        <v>25</v>
      </c>
    </row>
    <row r="60" spans="14:21" x14ac:dyDescent="0.15">
      <c r="N60" s="76" t="s">
        <v>110</v>
      </c>
      <c r="R60" s="67"/>
      <c r="S60" s="128" t="s">
        <v>43</v>
      </c>
      <c r="T60" s="150">
        <v>2.2222222222222223E-2</v>
      </c>
      <c r="U60" s="128">
        <v>10</v>
      </c>
    </row>
    <row r="61" spans="14:21" x14ac:dyDescent="0.15">
      <c r="N61" s="94" t="s">
        <v>111</v>
      </c>
      <c r="R61" s="67"/>
      <c r="S61" s="62"/>
      <c r="T61" s="151"/>
      <c r="U61" s="152"/>
    </row>
    <row r="62" spans="14:21" x14ac:dyDescent="0.15">
      <c r="N62" s="76" t="s">
        <v>112</v>
      </c>
      <c r="R62" s="67">
        <v>5</v>
      </c>
      <c r="S62" s="67" t="s">
        <v>251</v>
      </c>
    </row>
    <row r="63" spans="14:21" x14ac:dyDescent="0.15">
      <c r="R63" s="67"/>
      <c r="S63" s="149" t="s">
        <v>44</v>
      </c>
      <c r="T63" s="149" t="s">
        <v>6</v>
      </c>
      <c r="U63" s="221" t="s">
        <v>116</v>
      </c>
    </row>
    <row r="64" spans="14:21" x14ac:dyDescent="0.15">
      <c r="R64" s="67"/>
      <c r="S64" s="127" t="s">
        <v>17</v>
      </c>
      <c r="T64" s="150">
        <v>0.08</v>
      </c>
      <c r="U64" s="128">
        <v>36</v>
      </c>
    </row>
    <row r="65" spans="18:21" x14ac:dyDescent="0.15">
      <c r="R65" s="67"/>
      <c r="S65" s="128" t="s">
        <v>18</v>
      </c>
      <c r="T65" s="150">
        <v>5.7777777777777775E-2</v>
      </c>
      <c r="U65" s="128">
        <v>26</v>
      </c>
    </row>
    <row r="66" spans="18:21" x14ac:dyDescent="0.15">
      <c r="R66" s="67"/>
      <c r="S66" s="128" t="s">
        <v>43</v>
      </c>
      <c r="T66" s="150">
        <v>1.5555555555555555E-2</v>
      </c>
      <c r="U66" s="128">
        <v>7</v>
      </c>
    </row>
    <row r="67" spans="18:21" x14ac:dyDescent="0.15">
      <c r="R67" s="67"/>
      <c r="S67" s="62"/>
      <c r="T67" s="151"/>
      <c r="U67" s="152"/>
    </row>
    <row r="68" spans="18:21" x14ac:dyDescent="0.15">
      <c r="R68" s="67">
        <v>6</v>
      </c>
      <c r="S68" s="67" t="s">
        <v>252</v>
      </c>
    </row>
    <row r="69" spans="18:21" x14ac:dyDescent="0.15">
      <c r="R69" s="67"/>
      <c r="S69" s="149" t="s">
        <v>44</v>
      </c>
      <c r="T69" s="149" t="s">
        <v>6</v>
      </c>
      <c r="U69" s="221" t="s">
        <v>116</v>
      </c>
    </row>
    <row r="70" spans="18:21" x14ac:dyDescent="0.15">
      <c r="R70" s="67"/>
      <c r="S70" s="127" t="s">
        <v>17</v>
      </c>
      <c r="T70" s="150">
        <v>2.2222222222222223E-2</v>
      </c>
      <c r="U70" s="128">
        <v>10</v>
      </c>
    </row>
    <row r="71" spans="18:21" x14ac:dyDescent="0.15">
      <c r="R71" s="67"/>
      <c r="S71" s="128" t="s">
        <v>18</v>
      </c>
      <c r="T71" s="150">
        <v>1.1111111111111112E-2</v>
      </c>
      <c r="U71" s="128">
        <v>5</v>
      </c>
    </row>
    <row r="72" spans="18:21" x14ac:dyDescent="0.15">
      <c r="R72" s="67"/>
      <c r="S72" s="128" t="s">
        <v>43</v>
      </c>
      <c r="T72" s="150">
        <v>6.6666666666666671E-3</v>
      </c>
      <c r="U72" s="128">
        <v>3</v>
      </c>
    </row>
    <row r="81" spans="18:20" x14ac:dyDescent="0.15">
      <c r="R81" s="73"/>
      <c r="S81" s="73"/>
      <c r="T81" s="73"/>
    </row>
    <row r="82" spans="18:20" x14ac:dyDescent="0.15">
      <c r="R82" s="73"/>
      <c r="S82" s="73"/>
      <c r="T82" s="73"/>
    </row>
    <row r="83" spans="18:20" x14ac:dyDescent="0.15">
      <c r="R83" s="73"/>
      <c r="S83" s="73"/>
      <c r="T83" s="73"/>
    </row>
    <row r="84" spans="18:20" x14ac:dyDescent="0.15">
      <c r="R84" s="73"/>
      <c r="S84" s="73"/>
      <c r="T84" s="73"/>
    </row>
    <row r="85" spans="18:20" x14ac:dyDescent="0.15">
      <c r="S85" s="73"/>
      <c r="T85" s="73"/>
    </row>
  </sheetData>
  <sheetProtection password="8E6E" sheet="1" objects="1" scenarios="1" selectLockedCells="1"/>
  <sortState ref="S12:V15">
    <sortCondition ref="T18:T21"/>
  </sortState>
  <mergeCells count="1">
    <mergeCell ref="A2:L2"/>
  </mergeCells>
  <dataValidations xWindow="522" yWindow="423" count="2">
    <dataValidation allowBlank="1" showErrorMessage="1" promptTitle="Student Year" prompt="Select a student year to see changes" sqref="I4:J4"/>
    <dataValidation type="list" allowBlank="1" showErrorMessage="1" promptTitle="Student Year" prompt="Click arrow to see prevention training reach by student year." sqref="F4">
      <formula1>$N$56:$N$62</formula1>
    </dataValidation>
  </dataValidations>
  <pageMargins left="0.5" right="0.5" top="0.5" bottom="0.5" header="0.1" footer="0.1"/>
  <pageSetup paperSize="17" scale="98" fitToWidth="0" orientation="landscape" r:id="rId1"/>
  <drawing r:id="rId2"/>
  <tableParts count="3">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44"/>
  <sheetViews>
    <sheetView showGridLines="0" showRowColHeaders="0" zoomScale="90" zoomScaleNormal="90" workbookViewId="0">
      <selection activeCell="C17" sqref="C17"/>
    </sheetView>
  </sheetViews>
  <sheetFormatPr defaultColWidth="9.875" defaultRowHeight="11.25" x14ac:dyDescent="0.15"/>
  <cols>
    <col min="1" max="1" width="23.75" style="61" customWidth="1"/>
    <col min="2" max="2" width="3.75" style="62" customWidth="1"/>
    <col min="3" max="3" width="29.5" style="63" customWidth="1"/>
    <col min="4" max="4" width="14" style="63" customWidth="1"/>
    <col min="5" max="5" width="18.625" style="63" customWidth="1"/>
    <col min="6" max="13" width="9.875" style="63" customWidth="1"/>
    <col min="14" max="14" width="13" style="63" customWidth="1"/>
    <col min="15" max="16" width="9.875" style="63" customWidth="1"/>
    <col min="17" max="17" width="83" style="63" hidden="1" customWidth="1"/>
    <col min="18" max="18" width="18.5" style="63" hidden="1" customWidth="1"/>
    <col min="19" max="19" width="24.25" style="63" hidden="1" customWidth="1"/>
    <col min="20" max="20" width="26.625" style="63" hidden="1" customWidth="1"/>
    <col min="21" max="21" width="3.125" style="70" hidden="1" customWidth="1"/>
    <col min="22" max="22" width="82.875" style="70" hidden="1" customWidth="1"/>
    <col min="23" max="23" width="15.25" style="70" hidden="1" customWidth="1"/>
    <col min="24" max="24" width="12.625" style="63" hidden="1" customWidth="1"/>
    <col min="25" max="27" width="12.375" style="70" hidden="1" customWidth="1"/>
    <col min="28" max="31" width="0" style="63" hidden="1" customWidth="1"/>
    <col min="32" max="16384" width="9.875" style="63"/>
  </cols>
  <sheetData>
    <row r="1" spans="1:29" ht="64.900000000000006" customHeight="1" thickBot="1" x14ac:dyDescent="0.2">
      <c r="A1" s="88"/>
      <c r="B1" s="88"/>
      <c r="C1" s="88"/>
      <c r="D1" s="88"/>
      <c r="E1" s="88"/>
      <c r="F1" s="88"/>
      <c r="G1" s="88"/>
      <c r="H1" s="88"/>
      <c r="I1" s="88"/>
      <c r="J1" s="88"/>
      <c r="K1" s="88"/>
      <c r="L1" s="88"/>
      <c r="M1" s="89"/>
      <c r="N1" s="90" t="s">
        <v>1</v>
      </c>
      <c r="X1" s="70"/>
      <c r="Y1" s="63"/>
      <c r="AB1" s="70"/>
    </row>
    <row r="2" spans="1:29" ht="18" customHeight="1" x14ac:dyDescent="0.15">
      <c r="A2" s="422" t="s">
        <v>307</v>
      </c>
      <c r="B2" s="422"/>
      <c r="C2" s="422"/>
      <c r="D2" s="422"/>
      <c r="E2" s="422"/>
      <c r="F2" s="422"/>
      <c r="G2" s="422"/>
      <c r="H2" s="422"/>
      <c r="I2" s="422"/>
      <c r="J2" s="422"/>
      <c r="K2" s="422"/>
      <c r="L2" s="422"/>
      <c r="M2" s="422"/>
      <c r="N2" s="422"/>
      <c r="Q2" s="162" t="s">
        <v>183</v>
      </c>
      <c r="R2" s="73" t="str">
        <f>C17</f>
        <v>All Students</v>
      </c>
      <c r="S2" s="73">
        <f>VLOOKUP(R2,Q11:R13,2,0)</f>
        <v>3</v>
      </c>
      <c r="V2" s="279" t="s">
        <v>54</v>
      </c>
      <c r="W2" s="280" t="s">
        <v>126</v>
      </c>
      <c r="X2" s="281" t="s">
        <v>127</v>
      </c>
      <c r="Y2" s="281" t="s">
        <v>128</v>
      </c>
      <c r="Z2" s="281" t="s">
        <v>124</v>
      </c>
      <c r="AA2" s="281" t="s">
        <v>184</v>
      </c>
      <c r="AB2" s="282" t="s">
        <v>185</v>
      </c>
      <c r="AC2" s="260" t="s">
        <v>181</v>
      </c>
    </row>
    <row r="3" spans="1:29" ht="15" customHeight="1" x14ac:dyDescent="0.15">
      <c r="P3" s="62"/>
      <c r="Q3" s="223" t="s">
        <v>55</v>
      </c>
      <c r="R3" s="225" t="s">
        <v>6</v>
      </c>
      <c r="S3" s="225" t="s">
        <v>116</v>
      </c>
      <c r="V3" s="276" t="s">
        <v>3</v>
      </c>
      <c r="W3" s="129">
        <v>4</v>
      </c>
      <c r="X3" s="130">
        <v>3</v>
      </c>
      <c r="Y3" s="129">
        <v>7</v>
      </c>
      <c r="Z3" s="130">
        <v>2</v>
      </c>
      <c r="AA3" s="131">
        <v>0.1891891891891892</v>
      </c>
      <c r="AB3" s="131">
        <v>5.4054054054054057E-2</v>
      </c>
      <c r="AC3" s="259">
        <v>37</v>
      </c>
    </row>
    <row r="4" spans="1:29" ht="15.75" customHeight="1" x14ac:dyDescent="0.15">
      <c r="A4" s="25"/>
      <c r="P4" s="62"/>
      <c r="Q4" s="127" t="s">
        <v>17</v>
      </c>
      <c r="R4" s="141">
        <f>S4/S7</f>
        <v>0.35520361990950228</v>
      </c>
      <c r="S4" s="127">
        <f>IF($S$2=1, X19, IF($S$2=2, X25, IF($S$2=3, X31,"")))</f>
        <v>157</v>
      </c>
      <c r="V4" s="278" t="s">
        <v>4</v>
      </c>
      <c r="W4" s="129">
        <v>3</v>
      </c>
      <c r="X4" s="129">
        <v>4</v>
      </c>
      <c r="Y4" s="129">
        <v>7</v>
      </c>
      <c r="Z4" s="130">
        <v>0</v>
      </c>
      <c r="AA4" s="131">
        <v>0.19444444444444445</v>
      </c>
      <c r="AB4" s="131">
        <v>0</v>
      </c>
      <c r="AC4" s="259">
        <v>36</v>
      </c>
    </row>
    <row r="5" spans="1:29" ht="15.75" customHeight="1" x14ac:dyDescent="0.15">
      <c r="E5" s="71"/>
      <c r="F5" s="71"/>
      <c r="G5" s="71"/>
      <c r="H5" s="71"/>
      <c r="I5" s="71"/>
      <c r="K5" s="71"/>
      <c r="L5" s="71"/>
      <c r="M5" s="71"/>
      <c r="N5" s="71"/>
      <c r="P5" s="62"/>
      <c r="Q5" s="126" t="s">
        <v>18</v>
      </c>
      <c r="R5" s="141">
        <f>S5/S7</f>
        <v>0.6131221719457014</v>
      </c>
      <c r="S5" s="127">
        <f>IF($S$2=1, X20, IF($S$2=2, X26, IF($S$2=3, X32,"")))</f>
        <v>271</v>
      </c>
      <c r="V5" s="275" t="s">
        <v>302</v>
      </c>
      <c r="W5" s="129">
        <v>6</v>
      </c>
      <c r="X5" s="129">
        <v>3</v>
      </c>
      <c r="Y5" s="129">
        <v>9</v>
      </c>
      <c r="Z5" s="130">
        <v>1</v>
      </c>
      <c r="AA5" s="131">
        <v>0.25</v>
      </c>
      <c r="AB5" s="131">
        <v>2.7777777777777776E-2</v>
      </c>
      <c r="AC5" s="259">
        <v>36</v>
      </c>
    </row>
    <row r="6" spans="1:29" ht="15.75" customHeight="1" x14ac:dyDescent="0.15">
      <c r="A6" s="24"/>
      <c r="B6" s="72"/>
      <c r="E6" s="71"/>
      <c r="F6" s="71"/>
      <c r="G6" s="71"/>
      <c r="H6" s="71"/>
      <c r="I6" s="71"/>
      <c r="J6" s="71"/>
      <c r="K6" s="71"/>
      <c r="L6" s="71"/>
      <c r="M6" s="71"/>
      <c r="N6" s="71"/>
      <c r="P6" s="62"/>
      <c r="Q6" s="126" t="s">
        <v>2</v>
      </c>
      <c r="R6" s="141">
        <f>S6/S7</f>
        <v>3.1674208144796379E-2</v>
      </c>
      <c r="S6" s="127">
        <f>IF($S$2=1, X21, IF($S$2=2, X27, IF($S$2=3, X33,"")))</f>
        <v>14</v>
      </c>
      <c r="V6" s="277" t="s">
        <v>303</v>
      </c>
      <c r="W6" s="129">
        <v>9</v>
      </c>
      <c r="X6" s="129">
        <v>3</v>
      </c>
      <c r="Y6" s="129">
        <v>12</v>
      </c>
      <c r="Z6" s="130">
        <v>0</v>
      </c>
      <c r="AA6" s="131">
        <v>0.32432432432432434</v>
      </c>
      <c r="AB6" s="131">
        <v>0</v>
      </c>
      <c r="AC6" s="259">
        <v>37</v>
      </c>
    </row>
    <row r="7" spans="1:29" ht="15.75" customHeight="1" x14ac:dyDescent="0.15">
      <c r="A7" s="25"/>
      <c r="E7" s="74"/>
      <c r="F7" s="75"/>
      <c r="G7" s="75"/>
      <c r="H7" s="75"/>
      <c r="I7" s="75"/>
      <c r="J7" s="75"/>
      <c r="K7" s="75"/>
      <c r="L7" s="75"/>
      <c r="M7" s="75"/>
      <c r="N7" s="75"/>
      <c r="P7" s="62"/>
      <c r="R7" s="163" t="s">
        <v>121</v>
      </c>
      <c r="S7" s="164">
        <f>SUM(S4:S6)</f>
        <v>442</v>
      </c>
      <c r="V7" s="283" t="s">
        <v>5</v>
      </c>
      <c r="W7" s="284">
        <v>16</v>
      </c>
      <c r="X7" s="285">
        <v>8</v>
      </c>
      <c r="Y7" s="284">
        <v>24</v>
      </c>
      <c r="Z7" s="285">
        <v>2</v>
      </c>
      <c r="AA7" s="286">
        <v>0.64864864864864868</v>
      </c>
      <c r="AB7" s="286">
        <v>5.4054054054054057E-2</v>
      </c>
      <c r="AC7" s="263">
        <v>37</v>
      </c>
    </row>
    <row r="8" spans="1:29" ht="15.75" customHeight="1" x14ac:dyDescent="0.15">
      <c r="A8" s="29"/>
      <c r="E8" s="77"/>
      <c r="P8" s="62"/>
      <c r="V8" s="73"/>
      <c r="W8" s="73"/>
      <c r="X8" s="73"/>
      <c r="Y8" s="73"/>
      <c r="Z8" s="73"/>
      <c r="AA8" s="73"/>
      <c r="AB8" s="73"/>
      <c r="AC8" s="73"/>
    </row>
    <row r="9" spans="1:29" s="73" customFormat="1" ht="15.75" customHeight="1" x14ac:dyDescent="0.15">
      <c r="A9" s="27"/>
      <c r="B9" s="78"/>
      <c r="E9" s="79"/>
      <c r="O9" s="63"/>
      <c r="P9" s="62"/>
      <c r="Q9" s="394" t="s">
        <v>121</v>
      </c>
      <c r="R9" s="394">
        <f>X15</f>
        <v>447</v>
      </c>
      <c r="U9" s="63"/>
      <c r="V9" s="76"/>
      <c r="W9" s="76"/>
      <c r="X9" s="76"/>
      <c r="Y9" s="78"/>
      <c r="Z9" s="81"/>
      <c r="AA9" s="81"/>
      <c r="AB9" s="92" t="s">
        <v>182</v>
      </c>
      <c r="AC9" s="93">
        <v>36.6</v>
      </c>
    </row>
    <row r="10" spans="1:29" s="73" customFormat="1" ht="15.75" customHeight="1" x14ac:dyDescent="0.15">
      <c r="A10" s="80"/>
      <c r="B10" s="78"/>
      <c r="E10" s="79"/>
      <c r="O10" s="63"/>
      <c r="P10" s="62"/>
      <c r="Q10" s="395" t="s">
        <v>122</v>
      </c>
      <c r="R10" s="131"/>
      <c r="U10" s="63"/>
      <c r="V10" s="68" t="s">
        <v>238</v>
      </c>
      <c r="W10" s="76"/>
      <c r="X10" s="76"/>
      <c r="Y10" s="81"/>
      <c r="Z10" s="81"/>
      <c r="AA10" s="81"/>
    </row>
    <row r="11" spans="1:29" s="73" customFormat="1" ht="15.75" customHeight="1" x14ac:dyDescent="0.15">
      <c r="A11" s="80"/>
      <c r="B11" s="78"/>
      <c r="O11" s="63"/>
      <c r="P11" s="62"/>
      <c r="Q11" s="128" t="s">
        <v>113</v>
      </c>
      <c r="R11" s="130">
        <v>3</v>
      </c>
      <c r="T11" s="82"/>
      <c r="U11" s="76"/>
      <c r="V11" s="149" t="s">
        <v>54</v>
      </c>
      <c r="W11" s="160" t="s">
        <v>6</v>
      </c>
      <c r="X11" s="161" t="s">
        <v>116</v>
      </c>
      <c r="Y11" s="81"/>
      <c r="Z11" s="81"/>
      <c r="AA11" s="81"/>
    </row>
    <row r="12" spans="1:29" s="73" customFormat="1" ht="15.75" customHeight="1" x14ac:dyDescent="0.15">
      <c r="A12" s="80"/>
      <c r="B12" s="78"/>
      <c r="O12" s="63"/>
      <c r="P12" s="62"/>
      <c r="Q12" s="127" t="s">
        <v>27</v>
      </c>
      <c r="R12" s="130">
        <v>2</v>
      </c>
      <c r="T12" s="81"/>
      <c r="U12" s="76"/>
      <c r="V12" s="371" t="s">
        <v>17</v>
      </c>
      <c r="W12" s="131">
        <v>6.7114093959731544E-2</v>
      </c>
      <c r="X12" s="129">
        <v>30</v>
      </c>
      <c r="Y12" s="81"/>
      <c r="Z12" s="81"/>
      <c r="AA12" s="81"/>
    </row>
    <row r="13" spans="1:29" s="73" customFormat="1" ht="15.75" customHeight="1" x14ac:dyDescent="0.15">
      <c r="A13" s="80"/>
      <c r="B13" s="78"/>
      <c r="O13" s="63"/>
      <c r="P13" s="62"/>
      <c r="Q13" s="128" t="s">
        <v>14</v>
      </c>
      <c r="R13" s="130">
        <v>1</v>
      </c>
      <c r="U13" s="76"/>
      <c r="V13" s="372" t="s">
        <v>18</v>
      </c>
      <c r="W13" s="131">
        <v>0.91946308724832215</v>
      </c>
      <c r="X13" s="129">
        <v>411</v>
      </c>
      <c r="Y13" s="66"/>
      <c r="Z13" s="81"/>
      <c r="AA13" s="81"/>
    </row>
    <row r="14" spans="1:29" s="73" customFormat="1" ht="15.75" customHeight="1" x14ac:dyDescent="0.15">
      <c r="A14" s="80"/>
      <c r="B14" s="78"/>
      <c r="O14" s="63"/>
      <c r="P14" s="62"/>
      <c r="Q14" s="62"/>
      <c r="R14" s="76"/>
      <c r="U14" s="63"/>
      <c r="V14" s="371" t="s">
        <v>2</v>
      </c>
      <c r="W14" s="131">
        <v>1.3422818791946308E-2</v>
      </c>
      <c r="X14" s="129">
        <v>6</v>
      </c>
      <c r="Y14" s="66"/>
      <c r="Z14" s="81"/>
      <c r="AA14" s="81"/>
    </row>
    <row r="15" spans="1:29" ht="17.25" customHeight="1" x14ac:dyDescent="0.15">
      <c r="T15" s="73"/>
      <c r="U15" s="63"/>
      <c r="V15" s="63"/>
      <c r="W15" s="92" t="s">
        <v>121</v>
      </c>
      <c r="X15" s="164">
        <v>447</v>
      </c>
      <c r="Y15" s="66"/>
      <c r="Z15" s="66"/>
      <c r="AA15" s="66"/>
    </row>
    <row r="16" spans="1:29" ht="15" customHeight="1" x14ac:dyDescent="0.15">
      <c r="T16" s="62"/>
      <c r="U16" s="63"/>
      <c r="V16" s="63"/>
      <c r="W16" s="63"/>
      <c r="Y16" s="69"/>
      <c r="Z16" s="66"/>
      <c r="AA16" s="66"/>
    </row>
    <row r="17" spans="3:30" ht="19.5" customHeight="1" x14ac:dyDescent="0.15">
      <c r="C17" s="60" t="s">
        <v>113</v>
      </c>
      <c r="D17"/>
      <c r="T17" s="62"/>
      <c r="U17" s="63"/>
      <c r="V17" s="68" t="s">
        <v>253</v>
      </c>
      <c r="W17" s="63"/>
      <c r="Y17" s="84"/>
      <c r="Z17" s="66"/>
      <c r="AA17" s="66"/>
      <c r="AB17" s="62"/>
      <c r="AC17" s="62"/>
      <c r="AD17" s="62"/>
    </row>
    <row r="18" spans="3:30" ht="15.75" customHeight="1" x14ac:dyDescent="0.15">
      <c r="C18" s="92" t="s">
        <v>121</v>
      </c>
      <c r="D18" s="93">
        <f>S7</f>
        <v>442</v>
      </c>
      <c r="S18" s="65"/>
      <c r="T18" s="68"/>
      <c r="U18" s="63"/>
      <c r="V18" s="149" t="s">
        <v>55</v>
      </c>
      <c r="W18" s="160" t="s">
        <v>6</v>
      </c>
      <c r="X18" s="160" t="s">
        <v>116</v>
      </c>
      <c r="Y18" s="84"/>
      <c r="Z18" s="69"/>
      <c r="AA18" s="69"/>
      <c r="AB18" s="68"/>
      <c r="AC18" s="68"/>
      <c r="AD18" s="62"/>
    </row>
    <row r="19" spans="3:30" ht="29.25" customHeight="1" x14ac:dyDescent="0.15">
      <c r="M19" s="390" t="s">
        <v>120</v>
      </c>
      <c r="N19" s="391">
        <f>AC9</f>
        <v>36.6</v>
      </c>
      <c r="S19" s="65"/>
      <c r="T19" s="76"/>
      <c r="U19" s="63">
        <v>1</v>
      </c>
      <c r="V19" s="127" t="s">
        <v>17</v>
      </c>
      <c r="W19" s="141">
        <v>0.28733031674208143</v>
      </c>
      <c r="X19" s="127">
        <v>127</v>
      </c>
      <c r="Y19" s="84"/>
      <c r="Z19" s="84"/>
      <c r="AA19" s="84"/>
      <c r="AB19" s="76"/>
      <c r="AC19" s="76"/>
      <c r="AD19" s="62"/>
    </row>
    <row r="20" spans="3:30" ht="18.75" customHeight="1" x14ac:dyDescent="0.15">
      <c r="K20" s="392"/>
      <c r="L20" s="392"/>
      <c r="S20" s="65"/>
      <c r="T20" s="76"/>
      <c r="U20" s="63"/>
      <c r="V20" s="126" t="s">
        <v>18</v>
      </c>
      <c r="W20" s="141">
        <v>0.36651583710407237</v>
      </c>
      <c r="X20" s="127">
        <v>162</v>
      </c>
      <c r="Y20" s="84"/>
      <c r="Z20" s="84"/>
      <c r="AA20" s="84"/>
      <c r="AB20" s="76"/>
      <c r="AC20" s="76"/>
      <c r="AD20" s="62"/>
    </row>
    <row r="21" spans="3:30" x14ac:dyDescent="0.15">
      <c r="S21" s="76"/>
      <c r="T21" s="76"/>
      <c r="U21" s="63"/>
      <c r="V21" s="126" t="s">
        <v>2</v>
      </c>
      <c r="W21" s="141">
        <v>2.9411764705882353E-2</v>
      </c>
      <c r="X21" s="127">
        <v>13</v>
      </c>
      <c r="Y21" s="84"/>
      <c r="Z21" s="84"/>
      <c r="AA21" s="84"/>
      <c r="AB21" s="76"/>
      <c r="AC21" s="76"/>
      <c r="AD21" s="62"/>
    </row>
    <row r="22" spans="3:30" ht="25.15" customHeight="1" x14ac:dyDescent="0.15">
      <c r="U22" s="63"/>
      <c r="V22" s="63"/>
      <c r="W22" s="63"/>
      <c r="Z22" s="84"/>
      <c r="AA22" s="84"/>
      <c r="AB22" s="76"/>
      <c r="AC22" s="76"/>
      <c r="AD22" s="62"/>
    </row>
    <row r="23" spans="3:30" ht="25.15" customHeight="1" x14ac:dyDescent="0.15">
      <c r="U23" s="63"/>
      <c r="V23" s="68" t="s">
        <v>254</v>
      </c>
      <c r="W23" s="63"/>
      <c r="Z23" s="84"/>
      <c r="AA23" s="84"/>
      <c r="AB23" s="76"/>
      <c r="AC23" s="76"/>
      <c r="AD23" s="62"/>
    </row>
    <row r="24" spans="3:30" x14ac:dyDescent="0.15">
      <c r="U24" s="63"/>
      <c r="V24" s="149" t="s">
        <v>55</v>
      </c>
      <c r="W24" s="160" t="s">
        <v>6</v>
      </c>
      <c r="X24" s="160" t="s">
        <v>116</v>
      </c>
      <c r="AB24" s="76"/>
      <c r="AC24" s="76"/>
      <c r="AD24" s="62"/>
    </row>
    <row r="25" spans="3:30" ht="15.6" customHeight="1" x14ac:dyDescent="0.15">
      <c r="U25" s="63">
        <v>2</v>
      </c>
      <c r="V25" s="127" t="s">
        <v>17</v>
      </c>
      <c r="W25" s="141">
        <v>4.7511312217194568E-2</v>
      </c>
      <c r="X25" s="127">
        <v>21</v>
      </c>
      <c r="AB25" s="76"/>
      <c r="AC25" s="76"/>
      <c r="AD25" s="62"/>
    </row>
    <row r="26" spans="3:30" x14ac:dyDescent="0.15">
      <c r="U26" s="63"/>
      <c r="V26" s="126" t="s">
        <v>18</v>
      </c>
      <c r="W26" s="141">
        <v>0.2239819004524887</v>
      </c>
      <c r="X26" s="127">
        <v>99</v>
      </c>
      <c r="AB26" s="76"/>
      <c r="AC26" s="76"/>
      <c r="AD26" s="62"/>
    </row>
    <row r="27" spans="3:30" x14ac:dyDescent="0.15">
      <c r="U27" s="63"/>
      <c r="V27" s="126" t="s">
        <v>2</v>
      </c>
      <c r="W27" s="141">
        <v>2.2624434389140274E-3</v>
      </c>
      <c r="X27" s="127">
        <v>1</v>
      </c>
    </row>
    <row r="28" spans="3:30" x14ac:dyDescent="0.15">
      <c r="U28" s="63"/>
      <c r="V28" s="63"/>
      <c r="W28" s="63"/>
    </row>
    <row r="29" spans="3:30" x14ac:dyDescent="0.15">
      <c r="U29" s="63"/>
      <c r="V29" s="68" t="s">
        <v>255</v>
      </c>
      <c r="W29" s="76"/>
      <c r="X29" s="76"/>
    </row>
    <row r="30" spans="3:30" x14ac:dyDescent="0.15">
      <c r="C30" s="380"/>
      <c r="D30" s="380"/>
      <c r="U30" s="63"/>
      <c r="V30" s="149" t="s">
        <v>55</v>
      </c>
      <c r="W30" s="160" t="s">
        <v>6</v>
      </c>
      <c r="X30" s="160" t="s">
        <v>116</v>
      </c>
    </row>
    <row r="31" spans="3:30" x14ac:dyDescent="0.15">
      <c r="U31" s="63">
        <v>3</v>
      </c>
      <c r="V31" s="127" t="s">
        <v>17</v>
      </c>
      <c r="W31" s="141">
        <v>0.35520361990950228</v>
      </c>
      <c r="X31" s="127">
        <v>157</v>
      </c>
    </row>
    <row r="32" spans="3:30" x14ac:dyDescent="0.15">
      <c r="U32" s="63"/>
      <c r="V32" s="126" t="s">
        <v>18</v>
      </c>
      <c r="W32" s="141">
        <v>0.6131221719457014</v>
      </c>
      <c r="X32" s="127">
        <v>271</v>
      </c>
    </row>
    <row r="33" spans="9:24" x14ac:dyDescent="0.15">
      <c r="U33" s="63"/>
      <c r="V33" s="126" t="s">
        <v>2</v>
      </c>
      <c r="W33" s="141">
        <v>3.1674208144796379E-2</v>
      </c>
      <c r="X33" s="127">
        <v>14</v>
      </c>
    </row>
    <row r="34" spans="9:24" x14ac:dyDescent="0.15">
      <c r="U34" s="63"/>
      <c r="V34" s="63"/>
      <c r="W34" s="63"/>
    </row>
    <row r="44" spans="9:24" x14ac:dyDescent="0.15">
      <c r="I44" s="63" t="s">
        <v>305</v>
      </c>
    </row>
  </sheetData>
  <sheetProtection password="8E6E" sheet="1" objects="1" scenarios="1" selectLockedCells="1" autoFilter="0" pivotTables="0"/>
  <sortState ref="Q3:Y7">
    <sortCondition ref="V5:V9"/>
  </sortState>
  <mergeCells count="1">
    <mergeCell ref="A2:N2"/>
  </mergeCells>
  <dataValidations xWindow="42" yWindow="620" count="1">
    <dataValidation type="list" allowBlank="1" showErrorMessage="1" prompt="Click arrow to see results by female and male. Counts were too low to display in the other gender categories." sqref="C17">
      <formula1>$Q$11:$Q$13</formula1>
    </dataValidation>
  </dataValidations>
  <pageMargins left="0.5" right="0.5" top="0.5" bottom="0.5" header="0.1" footer="0.1"/>
  <pageSetup paperSize="17" fitToWidth="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42"/>
  <sheetViews>
    <sheetView showGridLines="0" showRowColHeaders="0" zoomScale="90" zoomScaleNormal="90" workbookViewId="0">
      <selection activeCell="S9" sqref="S9"/>
    </sheetView>
  </sheetViews>
  <sheetFormatPr defaultColWidth="9.875" defaultRowHeight="11.25" x14ac:dyDescent="0.15"/>
  <cols>
    <col min="1" max="1" width="23.75" style="19" customWidth="1"/>
    <col min="2" max="2" width="3.75" style="4" customWidth="1"/>
    <col min="3" max="3" width="3" style="2" customWidth="1"/>
    <col min="4" max="4" width="8.625" style="2" customWidth="1"/>
    <col min="5" max="5" width="20.5" style="2" customWidth="1"/>
    <col min="6" max="6" width="10.5" style="2" customWidth="1"/>
    <col min="7" max="7" width="8.625" style="2" customWidth="1"/>
    <col min="8" max="8" width="5.5" style="2" customWidth="1"/>
    <col min="9" max="9" width="7.75" style="2" customWidth="1"/>
    <col min="10" max="10" width="16.75" style="2" customWidth="1"/>
    <col min="11" max="12" width="8.625" style="2" customWidth="1"/>
    <col min="13" max="13" width="11" style="2" customWidth="1"/>
    <col min="14" max="14" width="6.75" style="2" customWidth="1"/>
    <col min="15" max="15" width="32.5" style="2" customWidth="1"/>
    <col min="16" max="16" width="16.375" style="2" customWidth="1"/>
    <col min="17" max="17" width="69.75" style="2" hidden="1" customWidth="1"/>
    <col min="18" max="18" width="19.75" style="2" hidden="1" customWidth="1"/>
    <col min="19" max="20" width="18.5" style="2" hidden="1" customWidth="1"/>
    <col min="21" max="21" width="12.375" style="2" hidden="1" customWidth="1"/>
    <col min="22" max="22" width="13.875" style="2" hidden="1" customWidth="1"/>
    <col min="23" max="23" width="13" style="2" hidden="1" customWidth="1"/>
    <col min="24" max="25" width="0" style="2" hidden="1" customWidth="1"/>
    <col min="26" max="16384" width="9.875" style="2"/>
  </cols>
  <sheetData>
    <row r="1" spans="1:22" ht="64.900000000000006" customHeight="1" thickBot="1" x14ac:dyDescent="0.2">
      <c r="A1" s="5"/>
      <c r="B1" s="5"/>
      <c r="C1" s="5"/>
      <c r="D1" s="5"/>
      <c r="E1" s="5"/>
      <c r="F1" s="5"/>
      <c r="G1" s="5"/>
      <c r="H1" s="5"/>
      <c r="I1" s="5"/>
      <c r="J1" s="5"/>
      <c r="K1" s="5"/>
      <c r="L1" s="5"/>
      <c r="M1" s="8"/>
      <c r="N1" s="8"/>
      <c r="O1" s="9" t="s">
        <v>1</v>
      </c>
    </row>
    <row r="2" spans="1:22" ht="18" customHeight="1" x14ac:dyDescent="0.15">
      <c r="A2" s="419" t="s">
        <v>73</v>
      </c>
      <c r="B2" s="419"/>
      <c r="C2" s="419"/>
      <c r="D2" s="419"/>
      <c r="E2" s="419"/>
      <c r="F2" s="419"/>
      <c r="G2" s="419"/>
      <c r="H2" s="419"/>
      <c r="I2" s="419"/>
      <c r="J2" s="419"/>
      <c r="K2" s="419"/>
      <c r="L2" s="419"/>
      <c r="M2" s="419"/>
      <c r="N2" s="419"/>
      <c r="O2" s="419"/>
      <c r="Q2" s="290" t="s">
        <v>56</v>
      </c>
      <c r="R2" s="291" t="s">
        <v>17</v>
      </c>
      <c r="S2" s="292" t="s">
        <v>129</v>
      </c>
      <c r="T2" s="293" t="s">
        <v>131</v>
      </c>
      <c r="U2" s="293" t="s">
        <v>130</v>
      </c>
      <c r="V2" s="294" t="s">
        <v>181</v>
      </c>
    </row>
    <row r="3" spans="1:22" ht="15" customHeight="1" x14ac:dyDescent="0.15">
      <c r="Q3" s="288" t="s">
        <v>58</v>
      </c>
      <c r="R3" s="133">
        <v>0.11428571428571428</v>
      </c>
      <c r="S3" s="134">
        <v>4</v>
      </c>
      <c r="T3" s="133">
        <v>0.11428571428571428</v>
      </c>
      <c r="U3" s="134">
        <v>4</v>
      </c>
      <c r="V3" s="289">
        <v>35</v>
      </c>
    </row>
    <row r="4" spans="1:22" x14ac:dyDescent="0.15">
      <c r="A4" s="25"/>
      <c r="F4" s="23"/>
      <c r="G4" s="23"/>
      <c r="H4" s="23"/>
      <c r="I4" s="30"/>
      <c r="J4" s="31"/>
      <c r="Q4" s="288" t="s">
        <v>59</v>
      </c>
      <c r="R4" s="133">
        <v>0.14285714285714285</v>
      </c>
      <c r="S4" s="134">
        <v>5</v>
      </c>
      <c r="T4" s="133">
        <v>0.17142857142857143</v>
      </c>
      <c r="U4" s="134">
        <v>6</v>
      </c>
      <c r="V4" s="289">
        <v>35</v>
      </c>
    </row>
    <row r="5" spans="1:22" ht="22.5" x14ac:dyDescent="0.15">
      <c r="F5" s="35"/>
      <c r="G5" s="35"/>
      <c r="H5" s="35"/>
      <c r="I5" s="32"/>
      <c r="J5" s="33"/>
      <c r="Q5" s="287" t="s">
        <v>229</v>
      </c>
      <c r="R5" s="133">
        <v>0.17142857142857143</v>
      </c>
      <c r="S5" s="134">
        <v>6</v>
      </c>
      <c r="T5" s="133">
        <v>0.11428571428571428</v>
      </c>
      <c r="U5" s="134">
        <v>4</v>
      </c>
      <c r="V5" s="289">
        <v>35</v>
      </c>
    </row>
    <row r="6" spans="1:22" ht="33.75" x14ac:dyDescent="0.15">
      <c r="A6" s="24"/>
      <c r="B6" s="18"/>
      <c r="F6" s="35"/>
      <c r="G6" s="35"/>
      <c r="H6" s="35"/>
      <c r="I6" s="34"/>
      <c r="J6" s="33"/>
      <c r="Q6" s="287" t="s">
        <v>228</v>
      </c>
      <c r="R6" s="133">
        <v>0.27777777777777779</v>
      </c>
      <c r="S6" s="134">
        <v>10</v>
      </c>
      <c r="T6" s="133">
        <v>0.1388888888888889</v>
      </c>
      <c r="U6" s="134">
        <v>5</v>
      </c>
      <c r="V6" s="289">
        <v>36</v>
      </c>
    </row>
    <row r="7" spans="1:22" ht="22.5" x14ac:dyDescent="0.15">
      <c r="A7" s="25"/>
      <c r="F7" s="35"/>
      <c r="G7" s="35"/>
      <c r="H7" s="35"/>
      <c r="I7" s="34"/>
      <c r="J7" s="34"/>
      <c r="Q7" s="287" t="s">
        <v>227</v>
      </c>
      <c r="R7" s="133">
        <v>0.4</v>
      </c>
      <c r="S7" s="134">
        <v>14</v>
      </c>
      <c r="T7" s="133">
        <v>0.11428571428571428</v>
      </c>
      <c r="U7" s="134">
        <v>4</v>
      </c>
      <c r="V7" s="289">
        <v>35</v>
      </c>
    </row>
    <row r="8" spans="1:22" x14ac:dyDescent="0.15">
      <c r="A8" s="29"/>
      <c r="F8" s="36"/>
      <c r="G8" s="36"/>
      <c r="H8" s="36"/>
      <c r="I8" s="34"/>
      <c r="J8" s="33"/>
      <c r="Q8" s="288" t="s">
        <v>57</v>
      </c>
      <c r="R8" s="133">
        <v>0.42857142857142855</v>
      </c>
      <c r="S8" s="134">
        <v>15</v>
      </c>
      <c r="T8" s="133">
        <v>0.14285714285714285</v>
      </c>
      <c r="U8" s="134">
        <v>5</v>
      </c>
      <c r="V8" s="289">
        <v>35</v>
      </c>
    </row>
    <row r="9" spans="1:22" s="3" customFormat="1" ht="22.5" x14ac:dyDescent="0.15">
      <c r="A9" s="27"/>
      <c r="B9" s="1"/>
      <c r="D9" s="11"/>
      <c r="Q9" s="295" t="s">
        <v>226</v>
      </c>
      <c r="R9" s="296">
        <v>0.66666666666666663</v>
      </c>
      <c r="S9" s="297">
        <v>24</v>
      </c>
      <c r="T9" s="296">
        <v>0.1388888888888889</v>
      </c>
      <c r="U9" s="297">
        <v>5</v>
      </c>
      <c r="V9" s="298">
        <v>36</v>
      </c>
    </row>
    <row r="10" spans="1:22" s="3" customFormat="1" ht="15.75" customHeight="1" x14ac:dyDescent="0.15">
      <c r="A10" s="20"/>
      <c r="B10" s="1"/>
      <c r="D10" s="11"/>
    </row>
    <row r="11" spans="1:22" s="3" customFormat="1" ht="15.75" customHeight="1" x14ac:dyDescent="0.15">
      <c r="A11" s="20"/>
      <c r="B11" s="1"/>
      <c r="C11"/>
      <c r="U11" s="52" t="s">
        <v>120</v>
      </c>
      <c r="V11" s="147">
        <v>35.285714285714285</v>
      </c>
    </row>
    <row r="12" spans="1:22" s="3" customFormat="1" ht="15.75" customHeight="1" x14ac:dyDescent="0.15">
      <c r="A12" s="20"/>
      <c r="B12" s="1"/>
      <c r="Q12" s="28"/>
      <c r="R12" s="11"/>
      <c r="S12" s="11"/>
      <c r="T12" s="1"/>
    </row>
    <row r="13" spans="1:22" s="3" customFormat="1" ht="15.75" customHeight="1" x14ac:dyDescent="0.15">
      <c r="A13" s="20"/>
      <c r="B13" s="1"/>
      <c r="Q13" s="303" t="s">
        <v>65</v>
      </c>
      <c r="R13" s="304" t="s">
        <v>6</v>
      </c>
      <c r="S13" s="305" t="s">
        <v>116</v>
      </c>
      <c r="T13" s="4"/>
      <c r="U13" s="1"/>
    </row>
    <row r="14" spans="1:22" s="3" customFormat="1" ht="15.75" customHeight="1" x14ac:dyDescent="0.15">
      <c r="A14" s="20"/>
      <c r="B14" s="1"/>
      <c r="Q14" s="413" t="s">
        <v>69</v>
      </c>
      <c r="R14" s="124">
        <v>0.41935483870967744</v>
      </c>
      <c r="S14" s="301">
        <v>13</v>
      </c>
      <c r="T14" s="4"/>
      <c r="U14" s="1"/>
    </row>
    <row r="15" spans="1:22" ht="15.75" customHeight="1" x14ac:dyDescent="0.15">
      <c r="Q15" s="299" t="s">
        <v>66</v>
      </c>
      <c r="R15" s="124">
        <v>0.25806451612903225</v>
      </c>
      <c r="S15" s="301">
        <v>8</v>
      </c>
      <c r="T15" s="4"/>
      <c r="U15" s="1"/>
      <c r="V15" s="3"/>
    </row>
    <row r="16" spans="1:22" ht="15.75" customHeight="1" x14ac:dyDescent="0.15">
      <c r="Q16" s="300" t="s">
        <v>60</v>
      </c>
      <c r="R16" s="124">
        <v>0.25806451612903225</v>
      </c>
      <c r="S16" s="301">
        <v>8</v>
      </c>
      <c r="T16" s="4"/>
      <c r="U16" s="4"/>
    </row>
    <row r="17" spans="3:25" ht="13.5" customHeight="1" x14ac:dyDescent="0.15">
      <c r="Q17" s="402" t="s">
        <v>209</v>
      </c>
      <c r="R17" s="124">
        <v>0.12903225806451613</v>
      </c>
      <c r="S17" s="302">
        <v>4</v>
      </c>
      <c r="T17" s="4"/>
      <c r="X17" s="4"/>
      <c r="Y17" s="4"/>
    </row>
    <row r="18" spans="3:25" ht="15.75" customHeight="1" x14ac:dyDescent="0.15">
      <c r="Q18" s="238" t="s">
        <v>67</v>
      </c>
      <c r="R18" s="124">
        <v>9.6774193548387094E-2</v>
      </c>
      <c r="S18" s="301">
        <v>3</v>
      </c>
      <c r="T18" s="4"/>
      <c r="X18" s="12"/>
      <c r="Y18" s="4"/>
    </row>
    <row r="19" spans="3:25" ht="18" customHeight="1" x14ac:dyDescent="0.15">
      <c r="G19" s="46" t="s">
        <v>120</v>
      </c>
      <c r="H19" s="50">
        <f>V11</f>
        <v>35.285714285714285</v>
      </c>
      <c r="Q19" s="238" t="s">
        <v>210</v>
      </c>
      <c r="R19" s="124">
        <v>9.6774193548387094E-2</v>
      </c>
      <c r="S19" s="301">
        <v>3</v>
      </c>
      <c r="T19" s="4"/>
      <c r="X19" s="10"/>
      <c r="Y19" s="4"/>
    </row>
    <row r="20" spans="3:25" ht="15.75" customHeight="1" x14ac:dyDescent="0.15">
      <c r="Q20" s="243" t="s">
        <v>211</v>
      </c>
      <c r="R20" s="244">
        <v>6.4516129032258063E-2</v>
      </c>
      <c r="S20" s="306">
        <v>2</v>
      </c>
      <c r="T20" s="4"/>
      <c r="X20" s="10"/>
      <c r="Y20" s="4"/>
    </row>
    <row r="21" spans="3:25" ht="15.75" customHeight="1" x14ac:dyDescent="0.15">
      <c r="Q21"/>
      <c r="R21"/>
      <c r="S21"/>
      <c r="T21" s="4"/>
      <c r="X21" s="10"/>
      <c r="Y21" s="4"/>
    </row>
    <row r="22" spans="3:25" ht="25.15" customHeight="1" x14ac:dyDescent="0.15">
      <c r="Q22"/>
      <c r="R22" s="405" t="s">
        <v>121</v>
      </c>
      <c r="S22" s="406">
        <v>31</v>
      </c>
      <c r="T22" s="4"/>
      <c r="X22" s="10"/>
      <c r="Y22" s="4"/>
    </row>
    <row r="23" spans="3:25" ht="25.15" customHeight="1" x14ac:dyDescent="0.15">
      <c r="D23" s="423" t="s">
        <v>217</v>
      </c>
      <c r="E23" s="424"/>
      <c r="F23" s="219" t="s">
        <v>125</v>
      </c>
      <c r="G23" s="216" t="s">
        <v>116</v>
      </c>
      <c r="I23" s="425" t="s">
        <v>216</v>
      </c>
      <c r="J23" s="426"/>
      <c r="K23" s="216" t="s">
        <v>125</v>
      </c>
      <c r="L23" s="216" t="s">
        <v>116</v>
      </c>
      <c r="Q23" s="12"/>
      <c r="R23" s="10"/>
      <c r="S23" s="10"/>
      <c r="T23" s="4"/>
      <c r="X23" s="10"/>
      <c r="Y23" s="4"/>
    </row>
    <row r="24" spans="3:25" ht="27" customHeight="1" x14ac:dyDescent="0.15">
      <c r="D24" s="202" t="s">
        <v>62</v>
      </c>
      <c r="E24" s="374" t="str">
        <f t="shared" ref="E24:G26" si="0">Q14</f>
        <v>No prior relationship</v>
      </c>
      <c r="F24" s="203">
        <f t="shared" si="0"/>
        <v>0.41935483870967744</v>
      </c>
      <c r="G24" s="204">
        <f t="shared" si="0"/>
        <v>13</v>
      </c>
      <c r="I24" s="213" t="s">
        <v>62</v>
      </c>
      <c r="J24" s="375" t="str">
        <f t="shared" ref="J24:L26" si="1">Q25</f>
        <v>Off-campus residence</v>
      </c>
      <c r="K24" s="215">
        <f t="shared" si="1"/>
        <v>0.3125</v>
      </c>
      <c r="L24" s="366">
        <f t="shared" si="1"/>
        <v>10</v>
      </c>
      <c r="Q24" s="308" t="s">
        <v>70</v>
      </c>
      <c r="R24" s="304" t="s">
        <v>6</v>
      </c>
      <c r="S24" s="305" t="s">
        <v>116</v>
      </c>
      <c r="X24" s="10"/>
      <c r="Y24" s="4"/>
    </row>
    <row r="25" spans="3:25" ht="27" customHeight="1" x14ac:dyDescent="0.15">
      <c r="C25" s="23"/>
      <c r="D25" s="217" t="s">
        <v>63</v>
      </c>
      <c r="E25" s="368" t="str">
        <f t="shared" si="0"/>
        <v>Acquaintance or peer</v>
      </c>
      <c r="F25" s="188">
        <f t="shared" si="0"/>
        <v>0.25806451612903225</v>
      </c>
      <c r="G25" s="218">
        <f t="shared" si="0"/>
        <v>8</v>
      </c>
      <c r="I25" s="191" t="s">
        <v>63</v>
      </c>
      <c r="J25" s="393" t="str">
        <f t="shared" si="1"/>
        <v>Other on-campus location</v>
      </c>
      <c r="K25" s="188">
        <f t="shared" si="1"/>
        <v>0.28125</v>
      </c>
      <c r="L25" s="367">
        <f t="shared" si="1"/>
        <v>9</v>
      </c>
      <c r="Q25" s="299" t="s">
        <v>71</v>
      </c>
      <c r="R25" s="400">
        <v>0.3125</v>
      </c>
      <c r="S25" s="401">
        <v>10</v>
      </c>
      <c r="X25" s="10"/>
      <c r="Y25" s="4"/>
    </row>
    <row r="26" spans="3:25" ht="27" customHeight="1" x14ac:dyDescent="0.15">
      <c r="D26" s="200" t="s">
        <v>64</v>
      </c>
      <c r="E26" s="237" t="str">
        <f t="shared" si="0"/>
        <v>Friend</v>
      </c>
      <c r="F26" s="199">
        <f t="shared" si="0"/>
        <v>0.25806451612903225</v>
      </c>
      <c r="G26" s="201">
        <f t="shared" si="0"/>
        <v>8</v>
      </c>
      <c r="I26" s="214" t="s">
        <v>64</v>
      </c>
      <c r="J26" s="375" t="str">
        <f t="shared" si="1"/>
        <v>Other off-campus location</v>
      </c>
      <c r="K26" s="215">
        <f t="shared" si="1"/>
        <v>0.125</v>
      </c>
      <c r="L26" s="366">
        <f t="shared" si="1"/>
        <v>4</v>
      </c>
      <c r="N26" s="103"/>
      <c r="Q26" s="299" t="s">
        <v>214</v>
      </c>
      <c r="R26" s="400">
        <v>0.28125</v>
      </c>
      <c r="S26" s="401">
        <v>9</v>
      </c>
      <c r="X26" s="10"/>
      <c r="Y26" s="4"/>
    </row>
    <row r="27" spans="3:25" ht="27" customHeight="1" x14ac:dyDescent="0.15">
      <c r="D27" s="107" t="s">
        <v>121</v>
      </c>
      <c r="E27" s="142">
        <f>S22</f>
        <v>31</v>
      </c>
      <c r="F27" s="142"/>
      <c r="G27" s="143"/>
      <c r="I27" s="107" t="s">
        <v>121</v>
      </c>
      <c r="J27" s="142">
        <f>S35</f>
        <v>32</v>
      </c>
      <c r="K27" s="47"/>
      <c r="N27" s="103"/>
      <c r="Q27" s="300" t="s">
        <v>215</v>
      </c>
      <c r="R27" s="400">
        <v>0.125</v>
      </c>
      <c r="S27" s="401">
        <v>4</v>
      </c>
      <c r="T27" s="14"/>
      <c r="V27" s="10"/>
      <c r="X27" s="10"/>
      <c r="Y27" s="4"/>
    </row>
    <row r="28" spans="3:25" ht="27" customHeight="1" x14ac:dyDescent="0.15">
      <c r="N28" s="103"/>
      <c r="Q28" s="402" t="s">
        <v>315</v>
      </c>
      <c r="R28" s="400">
        <v>0.125</v>
      </c>
      <c r="S28" s="401">
        <v>4</v>
      </c>
      <c r="V28" s="10"/>
    </row>
    <row r="29" spans="3:25" ht="15.75" customHeight="1" x14ac:dyDescent="0.15">
      <c r="Q29" s="414" t="s">
        <v>72</v>
      </c>
      <c r="R29" s="400">
        <v>9.375E-2</v>
      </c>
      <c r="S29" s="401">
        <v>3</v>
      </c>
    </row>
    <row r="30" spans="3:25" ht="15.75" customHeight="1" x14ac:dyDescent="0.15">
      <c r="E30"/>
      <c r="F30"/>
      <c r="G30"/>
      <c r="H30"/>
      <c r="I30"/>
      <c r="J30"/>
      <c r="K30"/>
      <c r="L30"/>
      <c r="Q30" s="402" t="s">
        <v>233</v>
      </c>
      <c r="R30" s="400">
        <v>6.25E-2</v>
      </c>
      <c r="S30" s="401">
        <v>2</v>
      </c>
    </row>
    <row r="31" spans="3:25" ht="15.75" customHeight="1" x14ac:dyDescent="0.15">
      <c r="Q31" s="403" t="s">
        <v>212</v>
      </c>
      <c r="R31" s="404">
        <v>0</v>
      </c>
      <c r="S31" s="401">
        <v>0</v>
      </c>
      <c r="X31" s="11"/>
    </row>
    <row r="32" spans="3:25" ht="15.75" customHeight="1" x14ac:dyDescent="0.15">
      <c r="M32"/>
      <c r="Q32" s="403" t="s">
        <v>213</v>
      </c>
      <c r="R32" s="404">
        <v>0</v>
      </c>
      <c r="S32" s="401">
        <v>0</v>
      </c>
      <c r="V32" s="3"/>
      <c r="X32" s="11"/>
    </row>
    <row r="33" spans="8:24" x14ac:dyDescent="0.15">
      <c r="Q33"/>
      <c r="R33"/>
      <c r="S33"/>
      <c r="V33" s="3"/>
      <c r="X33" s="11"/>
    </row>
    <row r="34" spans="8:24" x14ac:dyDescent="0.15">
      <c r="V34" s="3"/>
      <c r="X34" s="3"/>
    </row>
    <row r="35" spans="8:24" x14ac:dyDescent="0.15">
      <c r="R35" s="46" t="s">
        <v>121</v>
      </c>
      <c r="S35" s="47">
        <v>32</v>
      </c>
      <c r="V35" s="3"/>
      <c r="X35" s="11"/>
    </row>
    <row r="37" spans="8:24" x14ac:dyDescent="0.15">
      <c r="W37" s="3"/>
    </row>
    <row r="42" spans="8:24" x14ac:dyDescent="0.15">
      <c r="H42" s="2" t="s">
        <v>305</v>
      </c>
    </row>
  </sheetData>
  <sheetProtection password="8E6E" sheet="1" objects="1" scenarios="1" selectLockedCells="1" selectUnlockedCells="1"/>
  <sortState ref="Q25:S33">
    <sortCondition descending="1" ref="R29:R37"/>
  </sortState>
  <mergeCells count="3">
    <mergeCell ref="A2:O2"/>
    <mergeCell ref="D23:E23"/>
    <mergeCell ref="I23:J23"/>
  </mergeCells>
  <pageMargins left="0.5" right="0.5" top="0.5" bottom="0.5" header="0.1" footer="0.1"/>
  <pageSetup paperSize="17" fitToWidth="0" orientation="landscape" r:id="rId1"/>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59"/>
  <sheetViews>
    <sheetView showGridLines="0" showRowColHeaders="0" zoomScale="90" zoomScaleNormal="90" workbookViewId="0">
      <selection activeCell="S9" sqref="S9"/>
    </sheetView>
  </sheetViews>
  <sheetFormatPr defaultColWidth="9.875" defaultRowHeight="11.25" x14ac:dyDescent="0.15"/>
  <cols>
    <col min="1" max="1" width="23.75" style="19" customWidth="1"/>
    <col min="2" max="2" width="3.75" style="4" customWidth="1"/>
    <col min="3" max="3" width="3" style="2" customWidth="1"/>
    <col min="4" max="5" width="16.375" style="2" customWidth="1"/>
    <col min="6" max="6" width="6.625" style="2" customWidth="1"/>
    <col min="7" max="7" width="28.875" style="2" customWidth="1"/>
    <col min="8" max="9" width="8.625" style="2" customWidth="1"/>
    <col min="10" max="10" width="5.25" style="2" customWidth="1"/>
    <col min="11" max="11" width="6.625" style="2" customWidth="1"/>
    <col min="12" max="12" width="34.25" style="2" customWidth="1"/>
    <col min="13" max="14" width="8.625" style="2" customWidth="1"/>
    <col min="15" max="15" width="16.375" style="2" customWidth="1"/>
    <col min="16" max="16" width="85.875" style="2" hidden="1" customWidth="1"/>
    <col min="17" max="17" width="21.625" style="2" hidden="1" customWidth="1"/>
    <col min="18" max="18" width="18.5" style="2" hidden="1" customWidth="1"/>
    <col min="19" max="19" width="12.375" style="2" hidden="1" customWidth="1"/>
    <col min="20" max="20" width="28.375" style="2" hidden="1" customWidth="1"/>
    <col min="21" max="23" width="9.875" style="2" hidden="1" customWidth="1"/>
    <col min="24" max="25" width="0" style="2" hidden="1" customWidth="1"/>
    <col min="26" max="16384" width="9.875" style="2"/>
  </cols>
  <sheetData>
    <row r="1" spans="1:21" ht="64.900000000000006" customHeight="1" thickBot="1" x14ac:dyDescent="0.2">
      <c r="A1" s="5"/>
      <c r="B1" s="5"/>
      <c r="C1" s="5"/>
      <c r="D1" s="5"/>
      <c r="E1" s="5"/>
      <c r="F1" s="5"/>
      <c r="G1" s="5"/>
      <c r="H1" s="5"/>
      <c r="I1" s="5"/>
      <c r="J1" s="5"/>
      <c r="K1" s="5"/>
      <c r="L1" s="427" t="s">
        <v>1</v>
      </c>
      <c r="M1" s="427"/>
      <c r="N1" s="427"/>
    </row>
    <row r="2" spans="1:21" ht="18" customHeight="1" x14ac:dyDescent="0.15">
      <c r="A2" s="419" t="s">
        <v>74</v>
      </c>
      <c r="B2" s="419"/>
      <c r="C2" s="419"/>
      <c r="D2" s="419"/>
      <c r="E2" s="419"/>
      <c r="F2" s="419"/>
      <c r="G2" s="419"/>
      <c r="H2" s="419"/>
      <c r="I2" s="419"/>
      <c r="J2" s="419"/>
      <c r="K2" s="419"/>
      <c r="L2" s="419"/>
      <c r="M2" s="419"/>
      <c r="N2" s="419"/>
      <c r="P2" s="290" t="s">
        <v>75</v>
      </c>
      <c r="Q2" s="304" t="s">
        <v>6</v>
      </c>
      <c r="R2" s="294" t="s">
        <v>116</v>
      </c>
      <c r="S2" s="14"/>
    </row>
    <row r="3" spans="1:21" ht="15" customHeight="1" x14ac:dyDescent="0.15">
      <c r="P3" s="288" t="s">
        <v>76</v>
      </c>
      <c r="Q3" s="137">
        <v>0.5</v>
      </c>
      <c r="R3" s="309">
        <v>16</v>
      </c>
      <c r="S3" s="31"/>
    </row>
    <row r="4" spans="1:21" ht="15.75" customHeight="1" x14ac:dyDescent="0.15">
      <c r="A4" s="25"/>
      <c r="G4" s="23"/>
      <c r="H4" s="30"/>
      <c r="I4" s="30"/>
      <c r="J4" s="30"/>
      <c r="K4" s="31"/>
      <c r="P4" s="288" t="s">
        <v>81</v>
      </c>
      <c r="Q4" s="137">
        <v>0.3125</v>
      </c>
      <c r="R4" s="309">
        <v>10</v>
      </c>
      <c r="S4" s="31"/>
    </row>
    <row r="5" spans="1:21" ht="15.75" customHeight="1" x14ac:dyDescent="0.15">
      <c r="G5" s="35"/>
      <c r="H5" s="32"/>
      <c r="I5" s="32"/>
      <c r="J5" s="32"/>
      <c r="K5" s="33"/>
      <c r="P5" s="288" t="s">
        <v>80</v>
      </c>
      <c r="Q5" s="137">
        <v>0.28125</v>
      </c>
      <c r="R5" s="310">
        <v>9</v>
      </c>
      <c r="S5" s="31"/>
    </row>
    <row r="6" spans="1:21" ht="15.75" customHeight="1" x14ac:dyDescent="0.15">
      <c r="A6" s="24"/>
      <c r="B6" s="18"/>
      <c r="G6" s="35"/>
      <c r="H6" s="34"/>
      <c r="I6" s="34"/>
      <c r="J6" s="34"/>
      <c r="K6" s="33"/>
      <c r="P6" s="288" t="s">
        <v>68</v>
      </c>
      <c r="Q6" s="137">
        <v>0.1875</v>
      </c>
      <c r="R6" s="310">
        <v>6</v>
      </c>
      <c r="S6" s="31"/>
    </row>
    <row r="7" spans="1:21" ht="42.75" customHeight="1" x14ac:dyDescent="0.15">
      <c r="A7" s="25"/>
      <c r="F7" s="428" t="s">
        <v>177</v>
      </c>
      <c r="G7" s="428"/>
      <c r="H7" s="185" t="s">
        <v>125</v>
      </c>
      <c r="I7" s="186" t="s">
        <v>116</v>
      </c>
      <c r="J7" s="34"/>
      <c r="K7" s="429" t="s">
        <v>178</v>
      </c>
      <c r="L7" s="430"/>
      <c r="M7" s="185" t="s">
        <v>125</v>
      </c>
      <c r="N7" s="185" t="s">
        <v>116</v>
      </c>
      <c r="P7" s="288" t="s">
        <v>210</v>
      </c>
      <c r="Q7" s="137">
        <v>0.125</v>
      </c>
      <c r="R7" s="310">
        <v>4</v>
      </c>
      <c r="S7" s="31"/>
    </row>
    <row r="8" spans="1:21" ht="36" customHeight="1" x14ac:dyDescent="0.15">
      <c r="A8" s="29"/>
      <c r="F8" s="206" t="s">
        <v>62</v>
      </c>
      <c r="G8" s="232" t="str">
        <f t="shared" ref="G8:I10" si="0">P3</f>
        <v>Roommate/friend/classmate</v>
      </c>
      <c r="H8" s="358">
        <f t="shared" si="0"/>
        <v>0.5</v>
      </c>
      <c r="I8" s="359">
        <f t="shared" si="0"/>
        <v>16</v>
      </c>
      <c r="J8" s="56"/>
      <c r="K8" s="209" t="s">
        <v>62</v>
      </c>
      <c r="L8" s="233" t="str">
        <f t="shared" ref="L8:N10" si="1">P16</f>
        <v>Responded in a way that made you feel supported</v>
      </c>
      <c r="M8" s="362">
        <f t="shared" si="1"/>
        <v>0.80952380952380953</v>
      </c>
      <c r="N8" s="363">
        <f t="shared" si="1"/>
        <v>17</v>
      </c>
      <c r="P8" s="288" t="s">
        <v>77</v>
      </c>
      <c r="Q8" s="137">
        <v>6.25E-2</v>
      </c>
      <c r="R8" s="310">
        <v>2</v>
      </c>
      <c r="S8" s="31"/>
    </row>
    <row r="9" spans="1:21" s="3" customFormat="1" ht="36" customHeight="1" x14ac:dyDescent="0.15">
      <c r="A9" s="27"/>
      <c r="B9" s="1"/>
      <c r="D9" s="11"/>
      <c r="E9" s="11"/>
      <c r="F9" s="207" t="s">
        <v>63</v>
      </c>
      <c r="G9" s="234" t="str">
        <f t="shared" si="0"/>
        <v>No one</v>
      </c>
      <c r="H9" s="360">
        <f t="shared" si="0"/>
        <v>0.3125</v>
      </c>
      <c r="I9" s="361">
        <f t="shared" si="0"/>
        <v>10</v>
      </c>
      <c r="J9" s="102"/>
      <c r="K9" s="210" t="s">
        <v>63</v>
      </c>
      <c r="L9" s="235" t="str">
        <f t="shared" si="1"/>
        <v>Listened sympathetically without criticizing or blaming you</v>
      </c>
      <c r="M9" s="364">
        <f t="shared" si="1"/>
        <v>0.66666666666666663</v>
      </c>
      <c r="N9" s="365">
        <f t="shared" si="1"/>
        <v>14</v>
      </c>
      <c r="O9" s="11"/>
      <c r="P9" s="288" t="s">
        <v>79</v>
      </c>
      <c r="Q9" s="137">
        <v>3.125E-2</v>
      </c>
      <c r="R9" s="310">
        <v>1</v>
      </c>
      <c r="S9" s="31"/>
      <c r="U9" s="11"/>
    </row>
    <row r="10" spans="1:21" s="3" customFormat="1" ht="36" customHeight="1" x14ac:dyDescent="0.15">
      <c r="A10" s="20"/>
      <c r="B10" s="1"/>
      <c r="D10" s="11"/>
      <c r="E10" s="11"/>
      <c r="F10" s="208" t="s">
        <v>64</v>
      </c>
      <c r="G10" s="232" t="str">
        <f t="shared" si="0"/>
        <v>Romantic partner</v>
      </c>
      <c r="H10" s="358">
        <f t="shared" si="0"/>
        <v>0.28125</v>
      </c>
      <c r="I10" s="359">
        <f t="shared" si="0"/>
        <v>9</v>
      </c>
      <c r="J10" s="102"/>
      <c r="K10" s="211" t="s">
        <v>64</v>
      </c>
      <c r="L10" s="233" t="str">
        <f t="shared" si="1"/>
        <v>Validated and believed your experience</v>
      </c>
      <c r="M10" s="362">
        <f t="shared" si="1"/>
        <v>0.38095238095238093</v>
      </c>
      <c r="N10" s="363">
        <f t="shared" si="1"/>
        <v>8</v>
      </c>
      <c r="P10" s="247" t="s">
        <v>218</v>
      </c>
      <c r="Q10" s="137">
        <v>0</v>
      </c>
      <c r="R10" s="309">
        <v>0</v>
      </c>
      <c r="S10" s="31"/>
      <c r="U10" s="11"/>
    </row>
    <row r="11" spans="1:21" s="3" customFormat="1" ht="15.75" customHeight="1" x14ac:dyDescent="0.15">
      <c r="A11" s="20"/>
      <c r="B11" s="1"/>
      <c r="F11" s="58" t="s">
        <v>121</v>
      </c>
      <c r="G11" s="59">
        <f>R13</f>
        <v>32</v>
      </c>
      <c r="K11" s="58" t="s">
        <v>121</v>
      </c>
      <c r="L11" s="59">
        <f>R25</f>
        <v>21</v>
      </c>
      <c r="P11" s="311" t="s">
        <v>211</v>
      </c>
      <c r="Q11" s="312">
        <v>0</v>
      </c>
      <c r="R11" s="313">
        <v>0</v>
      </c>
      <c r="S11" s="31"/>
      <c r="U11" s="11"/>
    </row>
    <row r="12" spans="1:21" s="3" customFormat="1" ht="15.75" customHeight="1" x14ac:dyDescent="0.15">
      <c r="A12" s="20"/>
      <c r="B12" s="1"/>
      <c r="P12"/>
      <c r="Q12"/>
      <c r="R12"/>
      <c r="S12" s="31"/>
    </row>
    <row r="13" spans="1:21" s="3" customFormat="1" ht="15.75" customHeight="1" x14ac:dyDescent="0.15">
      <c r="A13" s="20"/>
      <c r="B13" s="1"/>
      <c r="P13"/>
      <c r="Q13" s="170" t="s">
        <v>121</v>
      </c>
      <c r="R13" s="117">
        <v>32</v>
      </c>
      <c r="S13" s="31"/>
    </row>
    <row r="14" spans="1:21" s="3" customFormat="1" ht="15.75" customHeight="1" x14ac:dyDescent="0.15">
      <c r="A14" s="20"/>
      <c r="B14" s="1"/>
      <c r="P14"/>
      <c r="Q14"/>
      <c r="R14"/>
      <c r="S14" s="31"/>
    </row>
    <row r="15" spans="1:21" ht="15.75" customHeight="1" x14ac:dyDescent="0.15">
      <c r="F15" s="3"/>
      <c r="G15" s="3"/>
      <c r="H15" s="3"/>
      <c r="I15" s="3"/>
      <c r="J15" s="3"/>
      <c r="K15" s="3"/>
      <c r="L15" s="3"/>
      <c r="M15" s="3"/>
      <c r="N15" s="3"/>
      <c r="P15" s="303" t="s">
        <v>82</v>
      </c>
      <c r="Q15" s="304" t="s">
        <v>6</v>
      </c>
      <c r="R15" s="294" t="s">
        <v>116</v>
      </c>
    </row>
    <row r="16" spans="1:21" ht="15.75" customHeight="1" x14ac:dyDescent="0.15">
      <c r="P16" s="288" t="s">
        <v>83</v>
      </c>
      <c r="Q16" s="138">
        <v>0.80952380952380953</v>
      </c>
      <c r="R16" s="239">
        <v>17</v>
      </c>
    </row>
    <row r="17" spans="3:22" ht="15.75" customHeight="1" x14ac:dyDescent="0.15">
      <c r="P17" s="288" t="s">
        <v>220</v>
      </c>
      <c r="Q17" s="138">
        <v>0.66666666666666663</v>
      </c>
      <c r="R17" s="239">
        <v>14</v>
      </c>
      <c r="U17" s="4"/>
      <c r="V17" s="4"/>
    </row>
    <row r="18" spans="3:22" ht="15.75" customHeight="1" x14ac:dyDescent="0.15">
      <c r="P18" s="288" t="s">
        <v>219</v>
      </c>
      <c r="Q18" s="138">
        <v>0.38095238095238093</v>
      </c>
      <c r="R18" s="239">
        <v>8</v>
      </c>
      <c r="U18" s="12"/>
      <c r="V18" s="4"/>
    </row>
    <row r="19" spans="3:22" ht="15.75" customHeight="1" x14ac:dyDescent="0.15">
      <c r="P19" s="288" t="s">
        <v>142</v>
      </c>
      <c r="Q19" s="138">
        <v>0.2857142857142857</v>
      </c>
      <c r="R19" s="239">
        <v>6</v>
      </c>
      <c r="U19" s="10"/>
      <c r="V19" s="4"/>
    </row>
    <row r="20" spans="3:22" ht="15.75" customHeight="1" x14ac:dyDescent="0.15">
      <c r="P20" s="288" t="s">
        <v>84</v>
      </c>
      <c r="Q20" s="138">
        <v>0.19047619047619047</v>
      </c>
      <c r="R20" s="239">
        <v>4</v>
      </c>
      <c r="U20" s="10"/>
      <c r="V20" s="4"/>
    </row>
    <row r="21" spans="3:22" ht="15.75" customHeight="1" x14ac:dyDescent="0.15">
      <c r="P21" s="288" t="s">
        <v>85</v>
      </c>
      <c r="Q21" s="138">
        <v>0.19047619047619047</v>
      </c>
      <c r="R21" s="239">
        <v>4</v>
      </c>
      <c r="U21" s="10"/>
      <c r="V21" s="4"/>
    </row>
    <row r="22" spans="3:22" ht="25.15" customHeight="1" x14ac:dyDescent="0.15">
      <c r="P22" s="288" t="s">
        <v>104</v>
      </c>
      <c r="Q22" s="138">
        <v>0.19047619047619047</v>
      </c>
      <c r="R22" s="239">
        <v>4</v>
      </c>
      <c r="U22" s="10"/>
      <c r="V22" s="4"/>
    </row>
    <row r="23" spans="3:22" ht="25.15" customHeight="1" x14ac:dyDescent="0.15">
      <c r="P23" s="311" t="s">
        <v>86</v>
      </c>
      <c r="Q23" s="246">
        <v>0.14285714285714285</v>
      </c>
      <c r="R23" s="245">
        <v>3</v>
      </c>
      <c r="U23" s="10"/>
      <c r="V23" s="4"/>
    </row>
    <row r="24" spans="3:22" ht="15.75" customHeight="1" x14ac:dyDescent="0.15">
      <c r="S24" s="10"/>
      <c r="U24" s="10"/>
      <c r="V24" s="4"/>
    </row>
    <row r="25" spans="3:22" ht="15.6" customHeight="1" x14ac:dyDescent="0.15">
      <c r="C25" s="23"/>
      <c r="P25" s="37"/>
      <c r="Q25" s="153" t="s">
        <v>121</v>
      </c>
      <c r="R25" s="118">
        <v>21</v>
      </c>
      <c r="S25" s="14"/>
      <c r="U25" s="10"/>
      <c r="V25" s="4"/>
    </row>
    <row r="26" spans="3:22" ht="15.75" customHeight="1" x14ac:dyDescent="0.15">
      <c r="Q26" s="21"/>
      <c r="U26" s="10"/>
      <c r="V26" s="4"/>
    </row>
    <row r="27" spans="3:22" ht="15.75" customHeight="1" x14ac:dyDescent="0.15">
      <c r="P27" s="166" t="s">
        <v>87</v>
      </c>
      <c r="Q27" s="167" t="s">
        <v>6</v>
      </c>
      <c r="R27" s="165" t="s">
        <v>116</v>
      </c>
      <c r="U27" s="10"/>
      <c r="V27" s="4"/>
    </row>
    <row r="28" spans="3:22" ht="15.75" customHeight="1" x14ac:dyDescent="0.15">
      <c r="P28" s="132" t="s">
        <v>17</v>
      </c>
      <c r="Q28" s="168">
        <v>9.6774193548387094E-2</v>
      </c>
      <c r="R28" s="121">
        <v>3</v>
      </c>
      <c r="S28" s="3"/>
    </row>
    <row r="29" spans="3:22" ht="15.75" customHeight="1" x14ac:dyDescent="0.15">
      <c r="P29" s="132" t="s">
        <v>18</v>
      </c>
      <c r="Q29" s="168">
        <v>0.90322580645161288</v>
      </c>
      <c r="R29" s="121">
        <v>28</v>
      </c>
      <c r="S29" s="3"/>
    </row>
    <row r="30" spans="3:22" ht="15.75" customHeight="1" x14ac:dyDescent="0.15">
      <c r="C30" s="182" t="s">
        <v>121</v>
      </c>
      <c r="D30" s="180">
        <f>R31</f>
        <v>31</v>
      </c>
      <c r="E30" s="181"/>
      <c r="F30" s="181"/>
      <c r="G30" s="52" t="s">
        <v>121</v>
      </c>
      <c r="H30" s="180">
        <f>R46</f>
        <v>31</v>
      </c>
      <c r="I30" s="180"/>
      <c r="P30" s="37"/>
      <c r="S30" s="3"/>
    </row>
    <row r="31" spans="3:22" x14ac:dyDescent="0.15">
      <c r="J31" s="47"/>
      <c r="Q31" s="169" t="s">
        <v>121</v>
      </c>
      <c r="R31" s="47">
        <v>31</v>
      </c>
      <c r="S31" s="3"/>
      <c r="U31" s="11"/>
    </row>
    <row r="32" spans="3:22" x14ac:dyDescent="0.15">
      <c r="S32" s="3"/>
      <c r="U32" s="11"/>
    </row>
    <row r="33" spans="8:21" x14ac:dyDescent="0.15">
      <c r="P33" s="303" t="s">
        <v>88</v>
      </c>
      <c r="Q33" s="304" t="s">
        <v>6</v>
      </c>
      <c r="R33" s="294" t="s">
        <v>116</v>
      </c>
      <c r="U33" s="11"/>
    </row>
    <row r="34" spans="8:21" x14ac:dyDescent="0.15">
      <c r="P34" s="238" t="s">
        <v>94</v>
      </c>
      <c r="Q34" s="124">
        <v>9.6774193548387094E-2</v>
      </c>
      <c r="R34" s="239">
        <v>3</v>
      </c>
      <c r="U34" s="3"/>
    </row>
    <row r="35" spans="8:21" ht="22.5" x14ac:dyDescent="0.15">
      <c r="P35" s="307" t="s">
        <v>90</v>
      </c>
      <c r="Q35" s="124">
        <v>0.12903225806451613</v>
      </c>
      <c r="R35" s="239">
        <v>4</v>
      </c>
      <c r="U35" s="11"/>
    </row>
    <row r="36" spans="8:21" x14ac:dyDescent="0.15">
      <c r="P36" s="238" t="s">
        <v>0</v>
      </c>
      <c r="Q36" s="124">
        <v>0.19354838709677419</v>
      </c>
      <c r="R36" s="239">
        <v>6</v>
      </c>
    </row>
    <row r="37" spans="8:21" ht="22.5" x14ac:dyDescent="0.15">
      <c r="P37" s="307" t="s">
        <v>231</v>
      </c>
      <c r="Q37" s="124">
        <v>0.19354838709677419</v>
      </c>
      <c r="R37" s="239">
        <v>6</v>
      </c>
    </row>
    <row r="38" spans="8:21" x14ac:dyDescent="0.15">
      <c r="P38" s="238" t="s">
        <v>92</v>
      </c>
      <c r="Q38" s="124">
        <v>0.19354838709677419</v>
      </c>
      <c r="R38" s="239">
        <v>6</v>
      </c>
    </row>
    <row r="39" spans="8:21" ht="12" customHeight="1" x14ac:dyDescent="0.15">
      <c r="P39" s="307" t="s">
        <v>232</v>
      </c>
      <c r="Q39" s="124">
        <v>0.25806451612903225</v>
      </c>
      <c r="R39" s="239">
        <v>8</v>
      </c>
    </row>
    <row r="40" spans="8:21" x14ac:dyDescent="0.15">
      <c r="P40" s="288" t="s">
        <v>89</v>
      </c>
      <c r="Q40" s="124">
        <v>0.29032258064516131</v>
      </c>
      <c r="R40" s="239">
        <v>9</v>
      </c>
    </row>
    <row r="41" spans="8:21" x14ac:dyDescent="0.15">
      <c r="P41" s="238" t="s">
        <v>91</v>
      </c>
      <c r="Q41" s="124">
        <v>0.32258064516129031</v>
      </c>
      <c r="R41" s="239">
        <v>10</v>
      </c>
    </row>
    <row r="42" spans="8:21" ht="11.25" customHeight="1" x14ac:dyDescent="0.15">
      <c r="P42" s="238" t="s">
        <v>95</v>
      </c>
      <c r="Q42" s="124">
        <v>0.38709677419354838</v>
      </c>
      <c r="R42" s="239">
        <v>12</v>
      </c>
    </row>
    <row r="43" spans="8:21" x14ac:dyDescent="0.15">
      <c r="P43" s="238" t="s">
        <v>93</v>
      </c>
      <c r="Q43" s="124">
        <v>0.41935483870967744</v>
      </c>
      <c r="R43" s="239">
        <v>13</v>
      </c>
    </row>
    <row r="44" spans="8:21" x14ac:dyDescent="0.15">
      <c r="H44" s="2" t="s">
        <v>305</v>
      </c>
      <c r="P44" s="243" t="s">
        <v>245</v>
      </c>
      <c r="Q44" s="244">
        <v>0.5161290322580645</v>
      </c>
      <c r="R44" s="245">
        <v>16</v>
      </c>
    </row>
    <row r="46" spans="8:21" x14ac:dyDescent="0.15">
      <c r="Q46" s="170" t="s">
        <v>121</v>
      </c>
      <c r="R46" s="113">
        <v>31</v>
      </c>
    </row>
    <row r="50" spans="20:22" x14ac:dyDescent="0.15">
      <c r="T50" s="3"/>
    </row>
    <row r="51" spans="20:22" x14ac:dyDescent="0.15">
      <c r="U51" s="11"/>
      <c r="V51" s="3"/>
    </row>
    <row r="52" spans="20:22" x14ac:dyDescent="0.15">
      <c r="U52" s="11"/>
      <c r="V52" s="3"/>
    </row>
    <row r="53" spans="20:22" x14ac:dyDescent="0.15">
      <c r="U53" s="11"/>
      <c r="V53" s="3"/>
    </row>
    <row r="54" spans="20:22" ht="12.75" x14ac:dyDescent="0.2">
      <c r="T54" s="38"/>
      <c r="U54" s="11"/>
      <c r="V54" s="3"/>
    </row>
    <row r="55" spans="20:22" x14ac:dyDescent="0.15">
      <c r="T55" s="3"/>
      <c r="U55" s="11"/>
      <c r="V55" s="3"/>
    </row>
    <row r="56" spans="20:22" x14ac:dyDescent="0.15">
      <c r="T56" s="3"/>
      <c r="U56" s="11"/>
    </row>
    <row r="57" spans="20:22" x14ac:dyDescent="0.15">
      <c r="T57" s="3"/>
      <c r="U57" s="11"/>
    </row>
    <row r="58" spans="20:22" x14ac:dyDescent="0.15">
      <c r="T58" s="3"/>
      <c r="U58" s="11"/>
    </row>
    <row r="59" spans="20:22" ht="12.75" x14ac:dyDescent="0.2">
      <c r="T59" s="38"/>
      <c r="U59" s="26"/>
    </row>
  </sheetData>
  <sheetProtection password="8E6E" sheet="1" objects="1" scenarios="1" selectLockedCells="1" selectUnlockedCells="1"/>
  <sortState ref="P16:R23">
    <sortCondition ref="Q18:Q25"/>
  </sortState>
  <mergeCells count="4">
    <mergeCell ref="L1:N1"/>
    <mergeCell ref="A2:N2"/>
    <mergeCell ref="F7:G7"/>
    <mergeCell ref="K7:L7"/>
  </mergeCells>
  <pageMargins left="0.5" right="0.5" top="0.5" bottom="0.5" header="0.1" footer="0.1"/>
  <pageSetup paperSize="17" fitToWidth="0" orientation="landscape" r:id="rId1"/>
  <drawing r:id="rId2"/>
  <tableParts count="3">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58"/>
  <sheetViews>
    <sheetView showGridLines="0" showRowColHeaders="0" zoomScale="90" zoomScaleNormal="90" workbookViewId="0">
      <selection activeCell="S9" sqref="S9"/>
    </sheetView>
  </sheetViews>
  <sheetFormatPr defaultColWidth="9.875" defaultRowHeight="11.25" x14ac:dyDescent="0.15"/>
  <cols>
    <col min="1" max="1" width="23.75" style="19" customWidth="1"/>
    <col min="2" max="2" width="3.75" style="4" customWidth="1"/>
    <col min="3" max="3" width="7.75" style="2" customWidth="1"/>
    <col min="4" max="4" width="22.875" style="2" customWidth="1"/>
    <col min="5" max="5" width="10.125" style="2" customWidth="1"/>
    <col min="6" max="6" width="9.875" style="2" customWidth="1"/>
    <col min="7" max="7" width="20.125" style="2" customWidth="1"/>
    <col min="8" max="10" width="9.875" style="2" customWidth="1"/>
    <col min="11" max="11" width="38.75" style="2" customWidth="1"/>
    <col min="12" max="12" width="9.875" style="2"/>
    <col min="13" max="13" width="81.25" style="2" hidden="1" customWidth="1"/>
    <col min="14" max="14" width="12.25" style="2" hidden="1" customWidth="1"/>
    <col min="15" max="22" width="9.875" style="2" hidden="1" customWidth="1"/>
    <col min="23" max="23" width="9.875" style="2" customWidth="1"/>
    <col min="24" max="16384" width="9.875" style="2"/>
  </cols>
  <sheetData>
    <row r="1" spans="1:23" ht="64.900000000000006" customHeight="1" thickBot="1" x14ac:dyDescent="0.2">
      <c r="A1" s="5"/>
      <c r="B1" s="5"/>
      <c r="C1" s="5"/>
      <c r="D1" s="5"/>
      <c r="E1" s="5"/>
      <c r="F1" s="5"/>
      <c r="G1" s="5"/>
      <c r="H1" s="5"/>
      <c r="I1" s="5"/>
      <c r="J1" s="8"/>
      <c r="K1" s="9" t="s">
        <v>1</v>
      </c>
      <c r="M1" s="144"/>
    </row>
    <row r="2" spans="1:23" ht="18" customHeight="1" x14ac:dyDescent="0.15">
      <c r="A2" s="419" t="s">
        <v>308</v>
      </c>
      <c r="B2" s="419"/>
      <c r="C2" s="419"/>
      <c r="D2" s="419"/>
      <c r="E2" s="419"/>
      <c r="F2" s="419"/>
      <c r="G2" s="419"/>
      <c r="H2" s="419"/>
      <c r="I2" s="419"/>
      <c r="J2" s="419"/>
      <c r="K2" s="419"/>
      <c r="M2" s="240" t="s">
        <v>173</v>
      </c>
      <c r="N2" s="241" t="s">
        <v>6</v>
      </c>
      <c r="O2" s="242" t="s">
        <v>116</v>
      </c>
      <c r="P2" s="356" t="s">
        <v>298</v>
      </c>
      <c r="R2" s="355" t="s">
        <v>317</v>
      </c>
      <c r="S2" s="355" t="s">
        <v>6</v>
      </c>
      <c r="T2" s="355" t="s">
        <v>116</v>
      </c>
    </row>
    <row r="3" spans="1:23" ht="15" customHeight="1" x14ac:dyDescent="0.15">
      <c r="M3" s="318" t="s">
        <v>171</v>
      </c>
      <c r="N3" s="124">
        <v>0.84449760765550241</v>
      </c>
      <c r="O3" s="239">
        <v>353</v>
      </c>
      <c r="P3" s="352">
        <v>9</v>
      </c>
      <c r="Q3" s="12"/>
      <c r="R3" s="411" t="s">
        <v>17</v>
      </c>
      <c r="S3" s="416">
        <v>0.15550239234449759</v>
      </c>
      <c r="T3" s="121">
        <v>65</v>
      </c>
      <c r="V3" s="144"/>
    </row>
    <row r="4" spans="1:23" ht="18.75" customHeight="1" x14ac:dyDescent="0.15">
      <c r="A4" s="25"/>
      <c r="G4"/>
      <c r="M4" s="318" t="s">
        <v>225</v>
      </c>
      <c r="N4" s="124">
        <v>7.1770334928229667E-3</v>
      </c>
      <c r="O4" s="239">
        <v>3</v>
      </c>
      <c r="P4" s="239">
        <v>8</v>
      </c>
      <c r="Q4" s="4"/>
      <c r="R4" s="121" t="s">
        <v>18</v>
      </c>
      <c r="S4" s="124">
        <v>0.84449760765550241</v>
      </c>
      <c r="T4" s="411">
        <v>353</v>
      </c>
      <c r="V4" s="110"/>
      <c r="W4" s="109"/>
    </row>
    <row r="5" spans="1:23" ht="15.75" customHeight="1" x14ac:dyDescent="0.15">
      <c r="D5" s="6"/>
      <c r="E5" s="6"/>
      <c r="F5" s="6"/>
      <c r="G5" s="6"/>
      <c r="I5" s="6"/>
      <c r="J5" s="6"/>
      <c r="K5" s="6"/>
      <c r="M5" s="317" t="s">
        <v>301</v>
      </c>
      <c r="N5" s="124">
        <v>9.5693779904306216E-3</v>
      </c>
      <c r="O5" s="239">
        <v>4</v>
      </c>
      <c r="P5" s="239">
        <v>7</v>
      </c>
      <c r="Q5" s="4"/>
      <c r="R5" s="4"/>
      <c r="T5" s="4"/>
      <c r="V5" s="110"/>
      <c r="W5" s="109"/>
    </row>
    <row r="6" spans="1:23" ht="15.75" customHeight="1" x14ac:dyDescent="0.15">
      <c r="A6" s="24"/>
      <c r="B6" s="18"/>
      <c r="D6" s="6"/>
      <c r="E6" s="6"/>
      <c r="F6" s="6"/>
      <c r="G6" s="6"/>
      <c r="H6" s="6"/>
      <c r="I6" s="6"/>
      <c r="J6" s="6"/>
      <c r="K6" s="6"/>
      <c r="M6" s="318" t="s">
        <v>222</v>
      </c>
      <c r="N6" s="124">
        <v>1.9138755980861243E-2</v>
      </c>
      <c r="O6" s="239">
        <v>8</v>
      </c>
      <c r="P6" s="239">
        <v>6</v>
      </c>
      <c r="Q6" s="4"/>
      <c r="R6" s="4"/>
      <c r="S6" s="412" t="s">
        <v>121</v>
      </c>
      <c r="T6" s="4">
        <v>418</v>
      </c>
      <c r="V6" s="110"/>
      <c r="W6" s="109"/>
    </row>
    <row r="7" spans="1:23" ht="15.75" customHeight="1" x14ac:dyDescent="0.15">
      <c r="A7" s="25"/>
      <c r="D7" s="17"/>
      <c r="E7" s="17"/>
      <c r="F7" s="7"/>
      <c r="G7" s="7"/>
      <c r="H7" s="7"/>
      <c r="I7" s="7"/>
      <c r="J7" s="7"/>
      <c r="K7" s="7"/>
      <c r="M7" s="318" t="s">
        <v>224</v>
      </c>
      <c r="N7" s="124">
        <v>2.6315789473684209E-2</v>
      </c>
      <c r="O7" s="239">
        <v>11</v>
      </c>
      <c r="P7" s="239">
        <v>5</v>
      </c>
      <c r="Q7" s="4"/>
      <c r="R7" s="4"/>
      <c r="T7" s="4"/>
    </row>
    <row r="8" spans="1:23" ht="15.75" customHeight="1" x14ac:dyDescent="0.15">
      <c r="A8" s="29"/>
      <c r="D8" s="16"/>
      <c r="E8" s="16"/>
      <c r="M8" s="318" t="s">
        <v>223</v>
      </c>
      <c r="N8" s="124">
        <v>4.5454545454545456E-2</v>
      </c>
      <c r="O8" s="239">
        <v>19</v>
      </c>
      <c r="P8" s="239">
        <v>4</v>
      </c>
      <c r="Q8" s="4"/>
      <c r="R8" s="4"/>
      <c r="T8" s="4"/>
    </row>
    <row r="9" spans="1:23" s="3" customFormat="1" ht="15.75" customHeight="1" x14ac:dyDescent="0.15">
      <c r="A9" s="27"/>
      <c r="B9" s="1"/>
      <c r="D9" s="11"/>
      <c r="E9" s="11"/>
      <c r="L9" s="2"/>
      <c r="M9" s="317" t="s">
        <v>300</v>
      </c>
      <c r="N9" s="124">
        <v>5.7416267942583733E-2</v>
      </c>
      <c r="O9" s="239">
        <v>24</v>
      </c>
      <c r="P9" s="239">
        <v>3</v>
      </c>
      <c r="Q9" s="4"/>
      <c r="R9" s="4"/>
      <c r="T9" s="4"/>
    </row>
    <row r="10" spans="1:23" s="3" customFormat="1" ht="15.75" customHeight="1" x14ac:dyDescent="0.2">
      <c r="A10" s="40"/>
      <c r="B10" s="1"/>
      <c r="D10" s="11"/>
      <c r="E10" s="11"/>
      <c r="L10" s="2"/>
      <c r="M10" s="318" t="s">
        <v>172</v>
      </c>
      <c r="N10" s="124">
        <v>5.9808612440191387E-2</v>
      </c>
      <c r="O10" s="239">
        <v>25</v>
      </c>
      <c r="P10" s="239">
        <v>2</v>
      </c>
      <c r="Q10" s="4"/>
      <c r="R10" s="4"/>
      <c r="T10" s="4"/>
    </row>
    <row r="11" spans="1:23" s="3" customFormat="1" ht="15.75" customHeight="1" x14ac:dyDescent="0.2">
      <c r="A11" s="40"/>
      <c r="B11" s="1"/>
      <c r="L11" s="2"/>
      <c r="M11" s="415" t="s">
        <v>221</v>
      </c>
      <c r="N11" s="124">
        <v>6.9377990430622011E-2</v>
      </c>
      <c r="O11" s="245">
        <v>29</v>
      </c>
      <c r="P11" s="245">
        <v>1</v>
      </c>
      <c r="T11" s="4"/>
    </row>
    <row r="12" spans="1:23" s="3" customFormat="1" ht="15.75" customHeight="1" x14ac:dyDescent="0.2">
      <c r="A12" s="40"/>
      <c r="B12" s="1"/>
      <c r="L12" s="2"/>
    </row>
    <row r="13" spans="1:23" s="3" customFormat="1" ht="15.75" customHeight="1" x14ac:dyDescent="0.15">
      <c r="A13" s="20"/>
      <c r="B13" s="1"/>
      <c r="L13" s="2"/>
      <c r="N13" s="113" t="s">
        <v>180</v>
      </c>
      <c r="O13" s="113">
        <v>418</v>
      </c>
    </row>
    <row r="14" spans="1:23" s="3" customFormat="1" ht="15.75" customHeight="1" x14ac:dyDescent="0.15">
      <c r="A14" s="20"/>
      <c r="B14" s="1"/>
      <c r="L14" s="2"/>
      <c r="M14" s="2"/>
      <c r="N14" s="2"/>
      <c r="O14" s="2"/>
      <c r="P14" s="2"/>
      <c r="Q14" s="2"/>
      <c r="R14" s="2"/>
    </row>
    <row r="15" spans="1:23" ht="17.25" customHeight="1" x14ac:dyDescent="0.15">
      <c r="M15" s="120" t="s">
        <v>244</v>
      </c>
      <c r="N15" s="158" t="s">
        <v>6</v>
      </c>
      <c r="O15" s="120" t="s">
        <v>116</v>
      </c>
    </row>
    <row r="16" spans="1:23" ht="15" customHeight="1" x14ac:dyDescent="0.15">
      <c r="M16" s="125" t="s">
        <v>17</v>
      </c>
      <c r="N16" s="139">
        <v>3.2786885245901641E-2</v>
      </c>
      <c r="O16" s="171">
        <v>2</v>
      </c>
      <c r="Q16" s="236" t="s">
        <v>121</v>
      </c>
      <c r="R16" s="236">
        <v>61</v>
      </c>
      <c r="T16"/>
      <c r="U16"/>
    </row>
    <row r="17" spans="3:21" ht="24" customHeight="1" x14ac:dyDescent="0.15">
      <c r="M17" s="125" t="s">
        <v>18</v>
      </c>
      <c r="N17" s="139">
        <v>0.96721311475409832</v>
      </c>
      <c r="O17" s="135">
        <v>59</v>
      </c>
      <c r="R17" s="236" t="s">
        <v>318</v>
      </c>
      <c r="T17"/>
      <c r="U17"/>
    </row>
    <row r="18" spans="3:21" ht="21" customHeight="1" x14ac:dyDescent="0.15">
      <c r="M18" s="47"/>
      <c r="N18" s="46" t="s">
        <v>121</v>
      </c>
      <c r="O18" s="172">
        <v>61</v>
      </c>
      <c r="T18"/>
      <c r="U18"/>
    </row>
    <row r="19" spans="3:21" ht="21" customHeight="1" x14ac:dyDescent="0.15"/>
    <row r="20" spans="3:21" ht="21" customHeight="1" x14ac:dyDescent="0.15">
      <c r="M20" s="240" t="s">
        <v>165</v>
      </c>
      <c r="N20" s="241" t="s">
        <v>6</v>
      </c>
      <c r="O20" s="242" t="s">
        <v>116</v>
      </c>
    </row>
    <row r="21" spans="3:21" x14ac:dyDescent="0.15">
      <c r="M21" s="247" t="s">
        <v>166</v>
      </c>
      <c r="N21" s="124">
        <v>0.5</v>
      </c>
      <c r="O21" s="315">
        <v>1</v>
      </c>
    </row>
    <row r="22" spans="3:21" ht="25.15" customHeight="1" x14ac:dyDescent="0.15">
      <c r="M22" s="247" t="s">
        <v>167</v>
      </c>
      <c r="N22" s="124">
        <v>0</v>
      </c>
      <c r="O22" s="315">
        <v>0</v>
      </c>
    </row>
    <row r="23" spans="3:21" ht="25.15" customHeight="1" x14ac:dyDescent="0.15">
      <c r="M23" s="247" t="s">
        <v>168</v>
      </c>
      <c r="N23" s="124">
        <v>0</v>
      </c>
      <c r="O23" s="315">
        <v>0</v>
      </c>
    </row>
    <row r="24" spans="3:21" x14ac:dyDescent="0.15">
      <c r="M24" s="247" t="s">
        <v>169</v>
      </c>
      <c r="N24" s="124">
        <v>0.5</v>
      </c>
      <c r="O24" s="315">
        <v>1</v>
      </c>
    </row>
    <row r="25" spans="3:21" ht="15.6" customHeight="1" x14ac:dyDescent="0.15">
      <c r="M25" s="248" t="s">
        <v>170</v>
      </c>
      <c r="N25" s="244">
        <v>0</v>
      </c>
      <c r="O25" s="316">
        <v>0</v>
      </c>
    </row>
    <row r="26" spans="3:21" ht="25.9" customHeight="1" x14ac:dyDescent="0.15">
      <c r="C26" s="431" t="s">
        <v>175</v>
      </c>
      <c r="D26" s="432"/>
      <c r="E26" s="185" t="s">
        <v>6</v>
      </c>
      <c r="F26" s="3"/>
      <c r="G26" s="52" t="s">
        <v>121</v>
      </c>
      <c r="H26" s="180">
        <f>O13</f>
        <v>418</v>
      </c>
      <c r="I26" s="181"/>
      <c r="N26" s="46" t="s">
        <v>121</v>
      </c>
      <c r="O26" s="50">
        <v>2</v>
      </c>
    </row>
    <row r="27" spans="3:21" ht="13.5" customHeight="1" x14ac:dyDescent="0.15">
      <c r="C27" s="202" t="s">
        <v>62</v>
      </c>
      <c r="D27" s="202" t="str">
        <f t="shared" ref="D27:E29" si="0">M29</f>
        <v>Ex-romantic partner or spouse</v>
      </c>
      <c r="E27" s="196">
        <f t="shared" si="0"/>
        <v>0.27868852459016391</v>
      </c>
      <c r="F27" s="3"/>
      <c r="G27" s="181"/>
      <c r="H27" s="181"/>
      <c r="I27" s="181"/>
      <c r="J27" s="181"/>
      <c r="K27" s="181"/>
    </row>
    <row r="28" spans="3:21" ht="13.5" customHeight="1" x14ac:dyDescent="0.15">
      <c r="C28" s="191" t="s">
        <v>63</v>
      </c>
      <c r="D28" s="191" t="str">
        <f t="shared" si="0"/>
        <v>Friend</v>
      </c>
      <c r="E28" s="192">
        <f t="shared" si="0"/>
        <v>0.22950819672131148</v>
      </c>
      <c r="J28" s="181"/>
      <c r="K28" s="181"/>
      <c r="M28" s="314" t="s">
        <v>277</v>
      </c>
      <c r="N28" s="241" t="s">
        <v>6</v>
      </c>
      <c r="O28" s="242" t="s">
        <v>116</v>
      </c>
    </row>
    <row r="29" spans="3:21" ht="13.5" customHeight="1" x14ac:dyDescent="0.15">
      <c r="C29" s="200" t="s">
        <v>64</v>
      </c>
      <c r="D29" s="200" t="str">
        <f t="shared" si="0"/>
        <v>No prior relationship</v>
      </c>
      <c r="E29" s="199">
        <f t="shared" si="0"/>
        <v>0.22950819672131148</v>
      </c>
      <c r="G29" s="181"/>
      <c r="H29" s="181"/>
      <c r="I29" s="181"/>
      <c r="J29" s="181"/>
      <c r="K29" s="181"/>
      <c r="M29" s="238" t="s">
        <v>67</v>
      </c>
      <c r="N29" s="124">
        <v>0.27868852459016391</v>
      </c>
      <c r="O29" s="239">
        <v>17</v>
      </c>
    </row>
    <row r="30" spans="3:21" x14ac:dyDescent="0.15">
      <c r="C30" s="174" t="s">
        <v>121</v>
      </c>
      <c r="D30" s="187">
        <f>O37</f>
        <v>61</v>
      </c>
      <c r="E30" s="28"/>
      <c r="F30" s="28"/>
      <c r="M30" s="238" t="s">
        <v>60</v>
      </c>
      <c r="N30" s="124">
        <v>0.22950819672131148</v>
      </c>
      <c r="O30" s="239">
        <v>14</v>
      </c>
    </row>
    <row r="31" spans="3:21" x14ac:dyDescent="0.15">
      <c r="M31" s="238" t="s">
        <v>69</v>
      </c>
      <c r="N31" s="124">
        <v>0.22950819672131148</v>
      </c>
      <c r="O31" s="239">
        <v>14</v>
      </c>
    </row>
    <row r="32" spans="3:21" x14ac:dyDescent="0.15">
      <c r="M32" s="417" t="s">
        <v>0</v>
      </c>
      <c r="N32" s="124">
        <v>4.9180327868852458E-2</v>
      </c>
      <c r="O32" s="239">
        <v>3</v>
      </c>
    </row>
    <row r="33" spans="3:18" x14ac:dyDescent="0.15">
      <c r="M33" s="238" t="s">
        <v>66</v>
      </c>
      <c r="N33" s="124">
        <v>4.9180327868852458E-2</v>
      </c>
      <c r="O33" s="239">
        <v>3</v>
      </c>
    </row>
    <row r="34" spans="3:18" ht="26.25" customHeight="1" x14ac:dyDescent="0.15">
      <c r="C34" s="433" t="s">
        <v>174</v>
      </c>
      <c r="D34" s="434"/>
      <c r="E34" s="185" t="s">
        <v>6</v>
      </c>
      <c r="M34" s="238" t="s">
        <v>210</v>
      </c>
      <c r="N34" s="124">
        <v>4.9180327868852458E-2</v>
      </c>
      <c r="O34" s="239">
        <v>3</v>
      </c>
    </row>
    <row r="35" spans="3:18" ht="13.5" customHeight="1" x14ac:dyDescent="0.15">
      <c r="C35" s="202" t="s">
        <v>62</v>
      </c>
      <c r="D35" s="202" t="str">
        <f t="shared" ref="D35:E37" si="1">M40</f>
        <v>Roommate/friend/classmate</v>
      </c>
      <c r="E35" s="196">
        <f t="shared" si="1"/>
        <v>0.57377049180327866</v>
      </c>
      <c r="M35" s="243" t="s">
        <v>61</v>
      </c>
      <c r="N35" s="244">
        <v>3.2786885245901641E-2</v>
      </c>
      <c r="O35" s="245">
        <v>2</v>
      </c>
    </row>
    <row r="36" spans="3:18" ht="13.5" customHeight="1" x14ac:dyDescent="0.15">
      <c r="C36" s="191" t="s">
        <v>63</v>
      </c>
      <c r="D36" s="191" t="str">
        <f t="shared" si="1"/>
        <v>Family member</v>
      </c>
      <c r="E36" s="192">
        <f t="shared" si="1"/>
        <v>0.26229508196721313</v>
      </c>
      <c r="M36"/>
      <c r="N36"/>
      <c r="O36"/>
    </row>
    <row r="37" spans="3:18" ht="13.5" customHeight="1" x14ac:dyDescent="0.15">
      <c r="C37" s="205" t="s">
        <v>64</v>
      </c>
      <c r="D37" s="205" t="str">
        <f t="shared" si="1"/>
        <v>Romantic partner</v>
      </c>
      <c r="E37" s="199">
        <f t="shared" si="1"/>
        <v>0.26229508196721313</v>
      </c>
      <c r="M37"/>
      <c r="N37" s="119" t="s">
        <v>121</v>
      </c>
      <c r="O37" s="113">
        <v>61</v>
      </c>
    </row>
    <row r="38" spans="3:18" x14ac:dyDescent="0.15">
      <c r="C38" s="46" t="s">
        <v>121</v>
      </c>
      <c r="D38" s="111">
        <f>O50</f>
        <v>61</v>
      </c>
      <c r="E38" s="16"/>
      <c r="M38"/>
      <c r="N38"/>
      <c r="O38"/>
      <c r="P38" s="14"/>
      <c r="Q38" s="14"/>
      <c r="R38" s="14"/>
    </row>
    <row r="39" spans="3:18" x14ac:dyDescent="0.15">
      <c r="M39" s="240" t="s">
        <v>75</v>
      </c>
      <c r="N39" s="241" t="s">
        <v>6</v>
      </c>
      <c r="O39" s="242" t="s">
        <v>116</v>
      </c>
    </row>
    <row r="40" spans="3:18" x14ac:dyDescent="0.15">
      <c r="C40" s="28"/>
      <c r="D40" s="28"/>
      <c r="E40" s="28"/>
      <c r="F40" s="28"/>
      <c r="M40" s="238" t="s">
        <v>76</v>
      </c>
      <c r="N40" s="138">
        <v>0.57377049180327866</v>
      </c>
      <c r="O40" s="239">
        <v>35</v>
      </c>
    </row>
    <row r="41" spans="3:18" x14ac:dyDescent="0.15">
      <c r="M41" s="238" t="s">
        <v>68</v>
      </c>
      <c r="N41" s="138">
        <v>0.26229508196721313</v>
      </c>
      <c r="O41" s="239">
        <v>16</v>
      </c>
    </row>
    <row r="42" spans="3:18" x14ac:dyDescent="0.15">
      <c r="M42" s="238" t="s">
        <v>80</v>
      </c>
      <c r="N42" s="138">
        <v>0.26229508196721313</v>
      </c>
      <c r="O42" s="239">
        <v>16</v>
      </c>
    </row>
    <row r="43" spans="3:18" x14ac:dyDescent="0.15">
      <c r="M43" s="238" t="s">
        <v>81</v>
      </c>
      <c r="N43" s="138">
        <v>0.22950819672131148</v>
      </c>
      <c r="O43" s="239">
        <v>14</v>
      </c>
    </row>
    <row r="44" spans="3:18" x14ac:dyDescent="0.15">
      <c r="H44" s="2" t="s">
        <v>305</v>
      </c>
      <c r="M44" s="238" t="s">
        <v>77</v>
      </c>
      <c r="N44" s="138">
        <v>6.5573770491803282E-2</v>
      </c>
      <c r="O44" s="239">
        <v>4</v>
      </c>
    </row>
    <row r="45" spans="3:18" x14ac:dyDescent="0.15">
      <c r="M45" s="238" t="s">
        <v>210</v>
      </c>
      <c r="N45" s="138">
        <v>6.5573770491803282E-2</v>
      </c>
      <c r="O45" s="239">
        <v>4</v>
      </c>
    </row>
    <row r="46" spans="3:18" x14ac:dyDescent="0.15">
      <c r="M46" s="238" t="s">
        <v>0</v>
      </c>
      <c r="N46" s="138">
        <v>4.9180327868852458E-2</v>
      </c>
      <c r="O46" s="239">
        <v>3</v>
      </c>
    </row>
    <row r="47" spans="3:18" x14ac:dyDescent="0.15">
      <c r="M47" s="238" t="s">
        <v>176</v>
      </c>
      <c r="N47" s="138">
        <v>3.2786885245901641E-2</v>
      </c>
      <c r="O47" s="239">
        <v>2</v>
      </c>
    </row>
    <row r="48" spans="3:18" x14ac:dyDescent="0.15">
      <c r="M48" s="243" t="s">
        <v>78</v>
      </c>
      <c r="N48" s="246">
        <v>0</v>
      </c>
      <c r="O48" s="245">
        <v>0</v>
      </c>
    </row>
    <row r="49" spans="3:15" x14ac:dyDescent="0.15">
      <c r="M49"/>
      <c r="N49"/>
      <c r="O49"/>
    </row>
    <row r="50" spans="3:15" x14ac:dyDescent="0.15">
      <c r="M50"/>
      <c r="N50" s="113" t="s">
        <v>121</v>
      </c>
      <c r="O50" s="113">
        <v>61</v>
      </c>
    </row>
    <row r="53" spans="3:15" x14ac:dyDescent="0.15">
      <c r="H53" s="52"/>
      <c r="I53" s="53"/>
    </row>
    <row r="54" spans="3:15" x14ac:dyDescent="0.15">
      <c r="C54" s="4"/>
      <c r="D54" s="1"/>
      <c r="E54" s="1"/>
    </row>
    <row r="55" spans="3:15" x14ac:dyDescent="0.15">
      <c r="C55" s="1"/>
      <c r="D55" s="1"/>
      <c r="E55" s="1"/>
    </row>
    <row r="56" spans="3:15" x14ac:dyDescent="0.15">
      <c r="C56" s="1"/>
      <c r="D56" s="1"/>
      <c r="E56" s="1"/>
    </row>
    <row r="57" spans="3:15" x14ac:dyDescent="0.15">
      <c r="C57" s="4"/>
      <c r="D57" s="4"/>
      <c r="E57" s="4"/>
    </row>
    <row r="58" spans="3:15" x14ac:dyDescent="0.15">
      <c r="C58" s="4"/>
      <c r="D58" s="4"/>
      <c r="E58" s="4"/>
    </row>
  </sheetData>
  <sheetProtection password="8E6E" sheet="1" objects="1" scenarios="1" selectLockedCells="1" selectUnlockedCells="1"/>
  <sortState ref="M29:O40">
    <sortCondition descending="1" ref="N26:N37"/>
  </sortState>
  <mergeCells count="3">
    <mergeCell ref="A2:K2"/>
    <mergeCell ref="C26:D26"/>
    <mergeCell ref="C34:D34"/>
  </mergeCells>
  <pageMargins left="0.5" right="0.5" top="0.5" bottom="0.5" header="0.1" footer="0.1"/>
  <pageSetup paperSize="17" scale="96" fitToWidth="0" orientation="landscape"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Intro</vt:lpstr>
      <vt:lpstr>Methods</vt:lpstr>
      <vt:lpstr>Demos</vt:lpstr>
      <vt:lpstr>Climate and Harassment</vt:lpstr>
      <vt:lpstr>Prevention Training</vt:lpstr>
      <vt:lpstr>SV Experiences</vt:lpstr>
      <vt:lpstr>Perp Behavior</vt:lpstr>
      <vt:lpstr>Reporting</vt:lpstr>
      <vt:lpstr>Stalking and Harassment</vt:lpstr>
      <vt:lpstr>Intimate Partner Violence</vt:lpstr>
      <vt:lpstr>Community Behaviors</vt:lpstr>
      <vt:lpstr>Community Attitudes</vt:lpstr>
      <vt:lpstr>Resources </vt:lpstr>
      <vt:lpstr>'Climate and Harassment'!Print_Area</vt:lpstr>
      <vt:lpstr>'Community Attitudes'!Print_Area</vt:lpstr>
      <vt:lpstr>'Community Behaviors'!Print_Area</vt:lpstr>
      <vt:lpstr>Demos!Print_Area</vt:lpstr>
      <vt:lpstr>'Intimate Partner Violence'!Print_Area</vt:lpstr>
      <vt:lpstr>Intro!Print_Area</vt:lpstr>
      <vt:lpstr>Methods!Print_Area</vt:lpstr>
      <vt:lpstr>'Perp Behavior'!Print_Area</vt:lpstr>
      <vt:lpstr>'Prevention Training'!Print_Area</vt:lpstr>
      <vt:lpstr>Reporting!Print_Area</vt:lpstr>
      <vt:lpstr>'Resources '!Print_Area</vt:lpstr>
      <vt:lpstr>'Stalking and Harassment'!Print_Area</vt:lpstr>
      <vt:lpstr>'SV Experiences'!Print_Area</vt:lpstr>
    </vt:vector>
  </TitlesOfParts>
  <Company>The Advisory Board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Brown</dc:creator>
  <cp:lastModifiedBy>user</cp:lastModifiedBy>
  <cp:lastPrinted>2016-12-16T22:16:49Z</cp:lastPrinted>
  <dcterms:created xsi:type="dcterms:W3CDTF">2013-02-01T02:57:57Z</dcterms:created>
  <dcterms:modified xsi:type="dcterms:W3CDTF">2017-06-12T21:02:01Z</dcterms:modified>
</cp:coreProperties>
</file>